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Users\Gottwald\Downloads\"/>
    </mc:Choice>
  </mc:AlternateContent>
  <xr:revisionPtr revIDLastSave="0" documentId="8_{C0758F53-AFCD-4A1B-8BF1-567E665B6923}" xr6:coauthVersionLast="46" xr6:coauthVersionMax="46" xr10:uidLastSave="{00000000-0000-0000-0000-000000000000}"/>
  <bookViews>
    <workbookView xWindow="0" yWindow="0" windowWidth="28800" windowHeight="15600" xr2:uid="{00000000-000D-0000-FFFF-FFFF00000000}"/>
  </bookViews>
  <sheets>
    <sheet name="Kostenvoranschlag M5" sheetId="1" r:id="rId1"/>
  </sheets>
  <definedNames>
    <definedName name="_xlnm.Print_Area" localSheetId="0">'Kostenvoranschlag M5'!$B$1:$I$89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 l="1"/>
  <c r="I3" i="1" l="1"/>
  <c r="B1" i="1"/>
  <c r="F3" i="1" l="1"/>
  <c r="I51" i="1"/>
  <c r="I50" i="1"/>
  <c r="I46" i="1"/>
  <c r="P51" i="1"/>
  <c r="Q51" i="1" s="1"/>
  <c r="P50" i="1"/>
  <c r="Q50" i="1" s="1"/>
  <c r="P49" i="1"/>
  <c r="Q49" i="1" s="1"/>
  <c r="N51" i="1"/>
  <c r="N50" i="1"/>
  <c r="N49" i="1"/>
  <c r="L51" i="1"/>
  <c r="L50" i="1"/>
  <c r="L49" i="1"/>
  <c r="J51" i="1"/>
  <c r="J50" i="1"/>
  <c r="J49" i="1"/>
  <c r="P46" i="1"/>
  <c r="Q46" i="1" s="1"/>
  <c r="T46" i="1"/>
  <c r="L46" i="1"/>
  <c r="M46" i="1" s="1"/>
  <c r="J46" i="1"/>
  <c r="P43" i="1"/>
  <c r="R43" i="1"/>
  <c r="L43" i="1"/>
  <c r="J43" i="1"/>
  <c r="I40" i="1"/>
  <c r="I39" i="1"/>
  <c r="I38" i="1"/>
  <c r="I37" i="1"/>
  <c r="I34" i="1"/>
  <c r="I33" i="1"/>
  <c r="I32" i="1"/>
  <c r="I20" i="1"/>
  <c r="I21" i="1"/>
  <c r="I22" i="1"/>
  <c r="I23" i="1"/>
  <c r="I24" i="1"/>
  <c r="I25" i="1"/>
  <c r="I26" i="1"/>
  <c r="I27" i="1"/>
  <c r="I28" i="1"/>
  <c r="P17" i="1"/>
  <c r="Q17" i="1" s="1"/>
  <c r="P18" i="1"/>
  <c r="Q18" i="1" s="1"/>
  <c r="P19" i="1"/>
  <c r="Q19" i="1" s="1"/>
  <c r="P20" i="1"/>
  <c r="Q20" i="1" s="1"/>
  <c r="P21" i="1"/>
  <c r="Q21" i="1" s="1"/>
  <c r="P22" i="1"/>
  <c r="Q22" i="1" s="1"/>
  <c r="P23" i="1"/>
  <c r="Q23" i="1" s="1"/>
  <c r="P24" i="1"/>
  <c r="Q24" i="1" s="1"/>
  <c r="P25" i="1"/>
  <c r="Q25" i="1" s="1"/>
  <c r="P26" i="1"/>
  <c r="Q26" i="1" s="1"/>
  <c r="P27" i="1"/>
  <c r="Q27" i="1" s="1"/>
  <c r="P28" i="1"/>
  <c r="Q28" i="1" s="1"/>
  <c r="P29" i="1"/>
  <c r="Q29" i="1" s="1"/>
  <c r="P32" i="1"/>
  <c r="Q32" i="1" s="1"/>
  <c r="P33" i="1"/>
  <c r="Q33" i="1" s="1"/>
  <c r="P34" i="1"/>
  <c r="Q34" i="1" s="1"/>
  <c r="P35" i="1"/>
  <c r="Q35" i="1" s="1"/>
  <c r="P36" i="1"/>
  <c r="Q36" i="1" s="1"/>
  <c r="P37" i="1"/>
  <c r="Q37" i="1" s="1"/>
  <c r="P38" i="1"/>
  <c r="Q38" i="1" s="1"/>
  <c r="P39" i="1"/>
  <c r="Q39" i="1" s="1"/>
  <c r="P40" i="1"/>
  <c r="Q40" i="1" s="1"/>
  <c r="P16" i="1"/>
  <c r="Q16" i="1" s="1"/>
  <c r="N17" i="1"/>
  <c r="N18" i="1"/>
  <c r="N19" i="1"/>
  <c r="N20" i="1"/>
  <c r="N21" i="1"/>
  <c r="N22" i="1"/>
  <c r="N23" i="1"/>
  <c r="N24" i="1"/>
  <c r="N25" i="1"/>
  <c r="N26" i="1"/>
  <c r="N27" i="1"/>
  <c r="N28" i="1"/>
  <c r="N29" i="1"/>
  <c r="N32" i="1"/>
  <c r="N33" i="1"/>
  <c r="N34" i="1"/>
  <c r="N35" i="1"/>
  <c r="N36" i="1"/>
  <c r="N37" i="1"/>
  <c r="N38" i="1"/>
  <c r="N39" i="1"/>
  <c r="N40" i="1"/>
  <c r="L37" i="1"/>
  <c r="L38" i="1"/>
  <c r="L39" i="1"/>
  <c r="L40" i="1"/>
  <c r="L34" i="1"/>
  <c r="L33" i="1"/>
  <c r="L32" i="1"/>
  <c r="L17" i="1"/>
  <c r="L18" i="1"/>
  <c r="L19" i="1"/>
  <c r="L20" i="1"/>
  <c r="L21" i="1"/>
  <c r="L22" i="1"/>
  <c r="L23" i="1"/>
  <c r="L24" i="1"/>
  <c r="L25" i="1"/>
  <c r="L26" i="1"/>
  <c r="L27" i="1"/>
  <c r="L28" i="1"/>
  <c r="L29" i="1"/>
  <c r="L16" i="1"/>
  <c r="N16" i="1"/>
  <c r="J40" i="1"/>
  <c r="J39" i="1"/>
  <c r="J38" i="1"/>
  <c r="J37" i="1"/>
  <c r="J34" i="1"/>
  <c r="J33" i="1"/>
  <c r="J32" i="1"/>
  <c r="J17" i="1"/>
  <c r="J18" i="1"/>
  <c r="J19" i="1"/>
  <c r="J20" i="1"/>
  <c r="J21" i="1"/>
  <c r="J22" i="1"/>
  <c r="J23" i="1"/>
  <c r="J24" i="1"/>
  <c r="J25" i="1"/>
  <c r="J26" i="1"/>
  <c r="J27" i="1"/>
  <c r="J28" i="1"/>
  <c r="J29" i="1"/>
  <c r="J16" i="1"/>
  <c r="E54" i="1"/>
  <c r="I54" i="1" s="1"/>
  <c r="E27" i="1" l="1"/>
  <c r="E49" i="1"/>
  <c r="I49" i="1" s="1"/>
  <c r="E26" i="1"/>
  <c r="E20" i="1"/>
  <c r="E34" i="1"/>
  <c r="E37" i="1"/>
  <c r="E16" i="1"/>
  <c r="I16" i="1" s="1"/>
  <c r="E19" i="1"/>
  <c r="I19" i="1" s="1"/>
  <c r="E50" i="1"/>
  <c r="E46" i="1"/>
  <c r="E28" i="1"/>
  <c r="E22" i="1"/>
  <c r="E21" i="1"/>
  <c r="E25" i="1"/>
  <c r="E51" i="1"/>
  <c r="E24" i="1"/>
  <c r="E18" i="1"/>
  <c r="I18" i="1" s="1"/>
  <c r="E38" i="1"/>
  <c r="E39" i="1"/>
  <c r="E29" i="1"/>
  <c r="I29" i="1" s="1"/>
  <c r="E23" i="1"/>
  <c r="E17" i="1"/>
  <c r="I17" i="1" s="1"/>
  <c r="E32" i="1"/>
  <c r="E40" i="1"/>
  <c r="E43" i="1"/>
  <c r="I43" i="1" s="1"/>
  <c r="E33" i="1"/>
  <c r="Q43" i="1"/>
  <c r="Q56" i="1" s="1"/>
  <c r="I63" i="1" s="1"/>
  <c r="E52" i="1" l="1"/>
  <c r="I52" i="1" s="1"/>
  <c r="F10" i="1"/>
  <c r="I10" i="1" s="1"/>
  <c r="E53" i="1" l="1"/>
  <c r="I53" i="1" s="1"/>
  <c r="E55" i="1"/>
  <c r="I55" i="1" s="1"/>
  <c r="S43" i="1"/>
  <c r="I59" i="1" s="1"/>
  <c r="O51" i="1"/>
  <c r="M51" i="1"/>
  <c r="O50" i="1"/>
  <c r="M50" i="1"/>
  <c r="K50" i="1"/>
  <c r="O49" i="1"/>
  <c r="M49" i="1"/>
  <c r="M43" i="1"/>
  <c r="O32" i="1"/>
  <c r="O33" i="1"/>
  <c r="O34" i="1"/>
  <c r="O38" i="1"/>
  <c r="O39" i="1"/>
  <c r="O40" i="1"/>
  <c r="M33" i="1"/>
  <c r="M37" i="1"/>
  <c r="M38" i="1"/>
  <c r="M39" i="1"/>
  <c r="M40" i="1"/>
  <c r="K37" i="1"/>
  <c r="K32" i="1"/>
  <c r="K34" i="1"/>
  <c r="O29" i="1"/>
  <c r="O28" i="1"/>
  <c r="O27" i="1"/>
  <c r="O26" i="1"/>
  <c r="O25" i="1"/>
  <c r="O24" i="1"/>
  <c r="O23" i="1"/>
  <c r="O22" i="1"/>
  <c r="O21" i="1"/>
  <c r="O20" i="1"/>
  <c r="O19" i="1"/>
  <c r="O18" i="1"/>
  <c r="O17" i="1"/>
  <c r="O16" i="1"/>
  <c r="M29" i="1"/>
  <c r="M28" i="1"/>
  <c r="M27" i="1"/>
  <c r="M26" i="1"/>
  <c r="M25" i="1"/>
  <c r="M24" i="1"/>
  <c r="M23" i="1"/>
  <c r="M22" i="1"/>
  <c r="M21" i="1"/>
  <c r="M20" i="1"/>
  <c r="M19" i="1"/>
  <c r="M18" i="1"/>
  <c r="M17" i="1"/>
  <c r="M16" i="1"/>
  <c r="K28" i="1"/>
  <c r="K25" i="1"/>
  <c r="K24" i="1"/>
  <c r="K21" i="1"/>
  <c r="K20" i="1"/>
  <c r="K16" i="1"/>
  <c r="I61" i="1" l="1"/>
  <c r="U46" i="1"/>
  <c r="I60" i="1" s="1"/>
  <c r="O37" i="1"/>
  <c r="O56" i="1" s="1"/>
  <c r="M34" i="1"/>
  <c r="M32" i="1"/>
  <c r="K51" i="1"/>
  <c r="K43" i="1"/>
  <c r="K38" i="1"/>
  <c r="K26" i="1"/>
  <c r="K22" i="1"/>
  <c r="K18" i="1"/>
  <c r="K29" i="1"/>
  <c r="K17" i="1"/>
  <c r="K49" i="1"/>
  <c r="K40" i="1"/>
  <c r="K46" i="1"/>
  <c r="K39" i="1"/>
  <c r="K33" i="1"/>
  <c r="K27" i="1"/>
  <c r="K23" i="1"/>
  <c r="K19" i="1"/>
  <c r="K56" i="1" l="1"/>
  <c r="I68" i="1" s="1"/>
  <c r="I58" i="1" l="1"/>
  <c r="M56" i="1" l="1"/>
  <c r="I62" i="1" s="1"/>
  <c r="I65" i="1" l="1"/>
  <c r="I64" i="1" l="1"/>
  <c r="I66" i="1" s="1"/>
  <c r="I69" i="1" s="1"/>
  <c r="J66" i="1" l="1"/>
  <c r="I67" i="1" s="1"/>
  <c r="J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Hauch</author>
  </authors>
  <commentList>
    <comment ref="B16" authorId="0" shapeId="0" xr:uid="{00000000-0006-0000-0000-000001000000}">
      <text>
        <r>
          <rPr>
            <sz val="10"/>
            <color indexed="81"/>
            <rFont val="Tahoma"/>
            <family val="2"/>
          </rPr>
          <t>Nicht abrechenbar neben LK 2, LK 3, LK 5 und LK 9.</t>
        </r>
        <r>
          <rPr>
            <sz val="8"/>
            <color indexed="81"/>
            <rFont val="Tahoma"/>
            <family val="2"/>
          </rPr>
          <t xml:space="preserve">
</t>
        </r>
      </text>
    </comment>
    <comment ref="C16" authorId="0" shapeId="0" xr:uid="{00000000-0006-0000-0000-000002000000}">
      <text>
        <r>
          <rPr>
            <sz val="10"/>
            <color indexed="81"/>
            <rFont val="Tahoma"/>
            <family val="2"/>
          </rPr>
          <t>Der Leistungskomplex 1 setzt sich aus einer Kernleistung und drei Wahlleistungen zusammen. Die Kernleistungen des LK 1 (An-/ Auskleiden, das Teilwaschen u. die Mund- u. Zahnpflege) ist nicht abwählbar.</t>
        </r>
      </text>
    </comment>
    <comment ref="C19" authorId="0" shapeId="0" xr:uid="{00000000-0006-0000-0000-000003000000}">
      <text>
        <r>
          <rPr>
            <sz val="10"/>
            <color indexed="81"/>
            <rFont val="Tahoma"/>
            <family val="2"/>
          </rPr>
          <t>Wenn nach komplett abgeschlossener Pflege der Pflegebedürftige nochmals Hilfe bei Ausscheidungen benötigt (z.B. plötzliches Erbrechen, erneuter Toilettengang), wird diese Leistung nochmals gewählt.</t>
        </r>
      </text>
    </comment>
    <comment ref="B20" authorId="0" shapeId="0" xr:uid="{00000000-0006-0000-0000-000004000000}">
      <text>
        <r>
          <rPr>
            <sz val="10"/>
            <color indexed="81"/>
            <rFont val="Tahoma"/>
            <family val="2"/>
          </rPr>
          <t>Nicht abrechenbar neben LK 1, LK 3, LK 5 und LK 9.</t>
        </r>
      </text>
    </comment>
    <comment ref="C20" authorId="0" shapeId="0" xr:uid="{00000000-0006-0000-0000-000005000000}">
      <text>
        <r>
          <rPr>
            <sz val="10"/>
            <color indexed="81"/>
            <rFont val="Tahoma"/>
            <family val="2"/>
          </rPr>
          <t>Der Leistungskomplexe 2 setzt sich aus einer Kernleistung und drei Wahlleistungen zusammen. Die Kernleistung des LK 2 (An-/ Auskleiden, die Ganzkörperwäsche/ Dusche und die Mund- u. Zahnpflege) ist nicht abwählbar.</t>
        </r>
      </text>
    </comment>
    <comment ref="B24" authorId="0" shapeId="0" xr:uid="{00000000-0006-0000-0000-000006000000}">
      <text>
        <r>
          <rPr>
            <sz val="10"/>
            <color indexed="81"/>
            <rFont val="Tahoma"/>
            <family val="2"/>
          </rPr>
          <t>Nicht abrechenbar neben LK 1, LK 2, LK 5 und LK 9.</t>
        </r>
      </text>
    </comment>
    <comment ref="C24" authorId="0" shapeId="0" xr:uid="{00000000-0006-0000-0000-000007000000}">
      <text>
        <r>
          <rPr>
            <sz val="12"/>
            <color indexed="81"/>
            <rFont val="Tahoma"/>
            <family val="2"/>
          </rPr>
          <t>Der Leistungskomplex 3 setzt sich aus einer Kernleistung und drei Wahlleistungen zusammen. Die Kernleistung (An-/ Auskleiden, das Vollbad und die Mund- u. Zahnpflege) sind nicht abwählbar.</t>
        </r>
      </text>
    </comment>
    <comment ref="C28" authorId="0" shapeId="0" xr:uid="{00000000-0006-0000-0000-000008000000}">
      <text>
        <r>
          <rPr>
            <sz val="10"/>
            <color indexed="81"/>
            <rFont val="Tahoma"/>
            <family val="2"/>
          </rPr>
          <t>Dieser Leistungskomplex ist nur bei Bettlägrigkeit oder Immobilität abrechenbar.</t>
        </r>
      </text>
    </comment>
    <comment ref="B29" authorId="0" shapeId="0" xr:uid="{00000000-0006-0000-0000-000009000000}">
      <text>
        <r>
          <rPr>
            <sz val="10"/>
            <color indexed="81"/>
            <rFont val="Tahoma"/>
            <family val="2"/>
          </rPr>
          <t>Nicht abrechenbar neben LK 1, LK 2, LK 3 und LK 9.</t>
        </r>
      </text>
    </comment>
    <comment ref="C29" authorId="0" shapeId="0" xr:uid="{00000000-0006-0000-0000-00000A000000}">
      <text>
        <r>
          <rPr>
            <sz val="10"/>
            <color indexed="81"/>
            <rFont val="Tahoma"/>
            <family val="2"/>
          </rPr>
          <t>Der Leistungskomplex ist nur einmal pro Einsatz abrechenbar.</t>
        </r>
      </text>
    </comment>
    <comment ref="B32" authorId="0" shapeId="0" xr:uid="{00000000-0006-0000-0000-00000B000000}">
      <text>
        <r>
          <rPr>
            <sz val="10"/>
            <color indexed="81"/>
            <rFont val="Tahoma"/>
            <family val="2"/>
          </rPr>
          <t>Nicht abrechenbar neben LK 7.</t>
        </r>
      </text>
    </comment>
    <comment ref="B33" authorId="0" shapeId="0" xr:uid="{00000000-0006-0000-0000-00000C000000}">
      <text>
        <r>
          <rPr>
            <sz val="10"/>
            <color indexed="81"/>
            <rFont val="Tahoma"/>
            <family val="2"/>
          </rPr>
          <t>Nicht abrechenbar neben LK 6.</t>
        </r>
      </text>
    </comment>
    <comment ref="B34" authorId="0" shapeId="0" xr:uid="{00000000-0006-0000-0000-00000D000000}">
      <text>
        <r>
          <rPr>
            <sz val="10"/>
            <color indexed="81"/>
            <rFont val="Tahoma"/>
            <family val="2"/>
          </rPr>
          <t>Die Abrechenbarkeit der Leistung setzt nicht die ständige Anwesenheit einer Pflegekraft während der Applikation voraus.</t>
        </r>
      </text>
    </comment>
    <comment ref="B37" authorId="0" shapeId="0" xr:uid="{00000000-0006-0000-0000-00000E000000}">
      <text>
        <r>
          <rPr>
            <sz val="10"/>
            <color indexed="81"/>
            <rFont val="Tahoma"/>
            <family val="2"/>
          </rPr>
          <t>Nicht neben LK 1, LK 2, LK 3, LK 5, LK 10, LK 11 und LK 12 abrechenbar.</t>
        </r>
      </text>
    </comment>
    <comment ref="B38" authorId="0" shapeId="0" xr:uid="{00000000-0006-0000-0000-00000F000000}">
      <text>
        <r>
          <rPr>
            <sz val="10"/>
            <color indexed="81"/>
            <rFont val="Tahoma"/>
            <family val="2"/>
          </rPr>
          <t>Nicht neben LK 9, LK 11 und LK 12 abrechenbar.</t>
        </r>
      </text>
    </comment>
    <comment ref="B39" authorId="0" shapeId="0" xr:uid="{00000000-0006-0000-0000-000010000000}">
      <text>
        <r>
          <rPr>
            <sz val="10"/>
            <color indexed="81"/>
            <rFont val="Tahoma"/>
            <family val="2"/>
          </rPr>
          <t>Nicht neben LK 9 und LK 10 abrechenbar.</t>
        </r>
      </text>
    </comment>
    <comment ref="B40" authorId="0" shapeId="0" xr:uid="{00000000-0006-0000-0000-000011000000}">
      <text>
        <r>
          <rPr>
            <sz val="10"/>
            <color indexed="81"/>
            <rFont val="Tahoma"/>
            <family val="2"/>
          </rPr>
          <t>Nicht neben LK 9 und LK 10 abrechenbar.</t>
        </r>
      </text>
    </comment>
    <comment ref="C40" authorId="0" shapeId="0" xr:uid="{00000000-0006-0000-0000-000012000000}">
      <text>
        <r>
          <rPr>
            <sz val="10"/>
            <color indexed="81"/>
            <rFont val="Tahoma"/>
            <family val="2"/>
          </rPr>
          <t>Zeittaktung zum Grundpflegetarif - Taktung 15 Minuten ggf. mehrfache Berechnung eines Grundkomplexes (z.B. 450 Punkte) je nach erforderlichem Zeitaufwand.</t>
        </r>
      </text>
    </comment>
    <comment ref="B43" authorId="0" shapeId="0" xr:uid="{00000000-0006-0000-0000-000013000000}">
      <text>
        <r>
          <rPr>
            <sz val="10"/>
            <color indexed="81"/>
            <rFont val="Tahoma"/>
            <family val="2"/>
          </rPr>
          <t>Hauswirtschaftliche Verrichtungen, die in anderen Leistungskomplexen entahlten sind können nicht nochmals abgerechnet werden. Die Positon "Haushalt" ist mehrmals täglich, auch kumulativ abrechenbar.</t>
        </r>
      </text>
    </comment>
    <comment ref="C43" authorId="0" shapeId="0" xr:uid="{00000000-0006-0000-0000-000014000000}">
      <text>
        <r>
          <rPr>
            <sz val="10"/>
            <color indexed="81"/>
            <rFont val="Tahoma"/>
            <family val="2"/>
          </rPr>
          <t>Den hauswirtschaftlichen Leistungen wird die dem jeweiligen Bedarf entsprechende Punktzahl zugeordnet. Dabei entsprechen 50 Punkten fünf Minuten. Der Grundwert beträgt 150 Punkte, sofern ein Pflegeeinsatz ausschließlich wegen hauswirtschaftlicher Versorgung erforderlich ist.</t>
        </r>
        <r>
          <rPr>
            <sz val="8"/>
            <color indexed="81"/>
            <rFont val="Tahoma"/>
            <family val="2"/>
          </rPr>
          <t xml:space="preserve">
</t>
        </r>
      </text>
    </comment>
    <comment ref="C50" authorId="0" shapeId="0" xr:uid="{00000000-0006-0000-0000-000015000000}">
      <text>
        <r>
          <rPr>
            <sz val="10"/>
            <color indexed="81"/>
            <rFont val="Tahoma"/>
            <family val="2"/>
          </rPr>
          <t>Grundsätzlich einmal beim Zustandekommen eines Pflegevertrages abrechenbar.</t>
        </r>
      </text>
    </comment>
    <comment ref="C52" authorId="0" shapeId="0" xr:uid="{00000000-0006-0000-0000-000016000000}">
      <text>
        <r>
          <rPr>
            <sz val="10"/>
            <color indexed="81"/>
            <rFont val="Tahoma"/>
            <family val="2"/>
          </rPr>
          <t>Pflegedienste, die in einer Altenwohnanlage oder sonstigen ambulanten Wohnformen (z.B. betreutes Wohnen) Personen nacheinander pflegen, können die Hausbesuchspauschale wir folgt berechnen:
- bei einer Person eine HBP
- bei zwei Personen je eine halbe HBP
- bei drei und mehreren Personen - je ein Drittel der HBP.</t>
        </r>
      </text>
    </comment>
  </commentList>
</comments>
</file>

<file path=xl/sharedStrings.xml><?xml version="1.0" encoding="utf-8"?>
<sst xmlns="http://schemas.openxmlformats.org/spreadsheetml/2006/main" count="142" uniqueCount="119">
  <si>
    <t>Leistungskomplex</t>
  </si>
  <si>
    <t>Nr.</t>
  </si>
  <si>
    <t>2.</t>
  </si>
  <si>
    <t>1.</t>
  </si>
  <si>
    <t>3.</t>
  </si>
  <si>
    <t>4.</t>
  </si>
  <si>
    <t>spezielle Lagerung bei Bettlägerigkeit / Immobilität</t>
  </si>
  <si>
    <t>5.</t>
  </si>
  <si>
    <t>Umfangreiche Hilfe und Unterstützung bei Ausscheidungen</t>
  </si>
  <si>
    <t>6.</t>
  </si>
  <si>
    <t>Ernährung</t>
  </si>
  <si>
    <t>Körperpflege</t>
  </si>
  <si>
    <t>7.</t>
  </si>
  <si>
    <t>Hilfe bei der Nahrungsaufnahme - umfangreiche Hilfen (Hauptmahlzeit)</t>
  </si>
  <si>
    <t>8.</t>
  </si>
  <si>
    <t>Enterale Ernährung über Sonde</t>
  </si>
  <si>
    <t>Mobilität</t>
  </si>
  <si>
    <t>9.</t>
  </si>
  <si>
    <t>Hilfestellung beim Aufstehen und Zubettgehen</t>
  </si>
  <si>
    <t>10.</t>
  </si>
  <si>
    <t>Hilfestellung beim Verlassen oder Wiederaufsuchen der Wohnung</t>
  </si>
  <si>
    <t>11.</t>
  </si>
  <si>
    <t>Mobilisation in der Wohnung</t>
  </si>
  <si>
    <t>12.</t>
  </si>
  <si>
    <t>13.</t>
  </si>
  <si>
    <t>sonstige Vergütungen</t>
  </si>
  <si>
    <t>Erstgespräch durch eine Fachkraft</t>
  </si>
  <si>
    <t>16.</t>
  </si>
  <si>
    <t>17.</t>
  </si>
  <si>
    <t>Hausbesuchspauschale</t>
  </si>
  <si>
    <t>6-20 Uhr</t>
  </si>
  <si>
    <t>erhöhte Hausbesuchspauschale</t>
  </si>
  <si>
    <t>20-6 Uhr und Sa., Sonn- u. Feiertags</t>
  </si>
  <si>
    <t>19.</t>
  </si>
  <si>
    <t>- Aufsuchen/ Verlassen des Bettes</t>
  </si>
  <si>
    <t>- Kämmen und/ oder rasieren</t>
  </si>
  <si>
    <t>- Unterstützung bei Ausscheidungen</t>
  </si>
  <si>
    <t>Hilfe bei der Nahrungsaufnahme - einfache Hilfen (Zwischenmahlzeit)</t>
  </si>
  <si>
    <t>20.</t>
  </si>
  <si>
    <t>halbe Hausbesuchspauschale</t>
  </si>
  <si>
    <t>halbe erhöhte Hausbesuchspauschale</t>
  </si>
  <si>
    <t>Anzahl der Einsätze Morgens</t>
  </si>
  <si>
    <t>Anzahl der Einsätze Mittags</t>
  </si>
  <si>
    <t>Anzahl der Einsätze Abends</t>
  </si>
  <si>
    <t>* nicht-zutreffendes bitte streichen</t>
  </si>
  <si>
    <t>Sachleistungen der Pflegeversicherung</t>
  </si>
  <si>
    <t>Investkosten</t>
  </si>
  <si>
    <t>Pflege</t>
  </si>
  <si>
    <t>Kleine Körperpflege inkl. Mund- u. Zahnpflege (Grundkomplex)</t>
  </si>
  <si>
    <t>Große Körperpflege mit Ganzkörperwäsche / Dusche inkl. Mund- u. Zahnpflege (Grundkomplex)</t>
  </si>
  <si>
    <t>Große erweiterte Körperpflege inkl. Mund- u. Zahnpflege (Grundkomplex)</t>
  </si>
  <si>
    <t>Pflegerische Betreuungsleistungen</t>
  </si>
  <si>
    <t>14.</t>
  </si>
  <si>
    <t>15.</t>
  </si>
  <si>
    <t>Hauswirtschaft</t>
  </si>
  <si>
    <t>Betreuung</t>
  </si>
  <si>
    <t>I-Gesamt</t>
  </si>
  <si>
    <t>HW-Gesamt</t>
  </si>
  <si>
    <t>Betreuung-Gesamt</t>
  </si>
  <si>
    <t>verbleibende Geldleistungen (nachrichtlich, unverbindlicher Hinweis)</t>
  </si>
  <si>
    <t>Begleitung bei Aktivitäten (Zeittakt je angefangene 15 Minuten)</t>
  </si>
  <si>
    <t>Hauswirtschaftl. Versorgung (Zeittakt je angefangene 5 Min., Grundwert 15 Min. bei Solitäreinsatz)</t>
  </si>
  <si>
    <t>Pflegerische Betreuungsleistungen (Zeittakt je angefangenen 10 Min, Grundwert 30 Min. bei Solitäreinsatz)</t>
  </si>
  <si>
    <t>Pflegefachliche Anleitung (Zeittakt je angefangenen 5 Min., Grundwert 15 Min. bei Solitäreinsatz)</t>
  </si>
  <si>
    <t>Eigenleistung Investitionsaufwendungen</t>
  </si>
  <si>
    <t>19a.</t>
  </si>
  <si>
    <t>20a.</t>
  </si>
  <si>
    <t>Hilfen bei der Haushaltsführung</t>
  </si>
  <si>
    <t>Beratungsgespräch bei Änderungen des Pflegegrads</t>
  </si>
  <si>
    <t>halbe Hausbesuchspauschlae</t>
  </si>
  <si>
    <t>ABU-Z</t>
  </si>
  <si>
    <t>ABU-Z Gesamt</t>
  </si>
  <si>
    <t>AP-Zuschlag</t>
  </si>
  <si>
    <t>AP-Zuschlag-Gesamt</t>
  </si>
  <si>
    <t>PflegeGesamt</t>
  </si>
  <si>
    <t>Punktwert (PW)</t>
  </si>
  <si>
    <t>Altenpflege-Zuschlag je Punkt</t>
  </si>
  <si>
    <t>ABU-Z je Punkt</t>
  </si>
  <si>
    <r>
      <t xml:space="preserve">Der </t>
    </r>
    <r>
      <rPr>
        <b/>
        <sz val="11"/>
        <rFont val="Arial"/>
        <family val="2"/>
      </rPr>
      <t>Preis je Leistung</t>
    </r>
    <r>
      <rPr>
        <sz val="11"/>
        <rFont val="Arial"/>
        <family val="2"/>
      </rPr>
      <t xml:space="preserve"> wird wie folgt berechnet: </t>
    </r>
    <r>
      <rPr>
        <b/>
        <sz val="11"/>
        <rFont val="Arial"/>
        <family val="2"/>
      </rPr>
      <t>LK 1-12, 15-17</t>
    </r>
    <r>
      <rPr>
        <sz val="11"/>
        <rFont val="Arial"/>
        <family val="2"/>
      </rPr>
      <t xml:space="preserve"> = PW Grundpflege x Punktzahl plus PW Investitionsaufwendungen x Punktzahl plus PW Altenpflege-Zuschlag x Punktzahl plus PW ABU-Z x Punktzahl. </t>
    </r>
    <r>
      <rPr>
        <b/>
        <sz val="11"/>
        <rFont val="Arial"/>
        <family val="2"/>
      </rPr>
      <t>LK 13</t>
    </r>
    <r>
      <rPr>
        <sz val="11"/>
        <rFont val="Arial"/>
        <family val="2"/>
      </rPr>
      <t xml:space="preserve"> = PW Haushaltsführung x Punktzahl plus PW Investitionsaufwendungen Haushaltsführung x Punktzahl plus PW Altenpflege-Zuschlag Haushaltsführung x Punktzahl plus PW ABUZ x Punktzahl. </t>
    </r>
    <r>
      <rPr>
        <b/>
        <sz val="11"/>
        <rFont val="Arial"/>
        <family val="2"/>
      </rPr>
      <t>LK 14</t>
    </r>
    <r>
      <rPr>
        <sz val="11"/>
        <rFont val="Arial"/>
        <family val="2"/>
      </rPr>
      <t xml:space="preserve"> = PW Betreuung x Punktzahl plus PW Investitionsaufwendungen Betreuung x Punktzahl Betreuung plus PW ABU-Z x Punktzahl. Die Berechnung der </t>
    </r>
    <r>
      <rPr>
        <b/>
        <sz val="11"/>
        <rFont val="Arial"/>
        <family val="2"/>
      </rPr>
      <t>Hausbesuchspauschalen erfolgt je Einsatz</t>
    </r>
    <r>
      <rPr>
        <sz val="11"/>
        <rFont val="Arial"/>
        <family val="2"/>
      </rPr>
      <t xml:space="preserve">. Wird für den Einsatz eine </t>
    </r>
    <r>
      <rPr>
        <b/>
        <sz val="11"/>
        <rFont val="Arial"/>
        <family val="2"/>
      </rPr>
      <t>zweite Pflegekraft</t>
    </r>
    <r>
      <rPr>
        <sz val="11"/>
        <rFont val="Arial"/>
        <family val="2"/>
      </rPr>
      <t xml:space="preserve"> benötigt, wird diese für die Verrichtungen die sie durchführt zusätzlich vergütet. Diese Regelungen können Sie in der Vergütungsvereinbarung des Pflegedienstes einsehen.</t>
    </r>
  </si>
  <si>
    <t>Gesamtpreis je Leistung</t>
  </si>
  <si>
    <t>Summe</t>
  </si>
  <si>
    <t>Punktzahl gem. Vergütungs-
vereinbarung</t>
  </si>
  <si>
    <t>Kosten für Körperpflege, Ernährung, Mobilität u. sonstige Vergütungen</t>
  </si>
  <si>
    <t>Kosten für hauswirtschaftliche Versorgung</t>
  </si>
  <si>
    <t>Kosten für Pflegerische Betreuungsleistungen</t>
  </si>
  <si>
    <t>Gesamtkosten (ohne Investitionsaufwendungen)</t>
  </si>
  <si>
    <t>max. Geldleistung der Pflegekasse</t>
  </si>
  <si>
    <t>Gesamteigenanteil</t>
  </si>
  <si>
    <t>Kosten für Hausbesuchspauschalen</t>
  </si>
  <si>
    <t>mit den Kostenträgern vereinbarte Vergütungen</t>
  </si>
  <si>
    <t>Bitte geben Sie in der vorstehenden Zelle im Drop-Down-Menü den Pflegegrad des Versicherten an.</t>
  </si>
  <si>
    <t>Name</t>
  </si>
  <si>
    <t>Straße</t>
  </si>
  <si>
    <t>PLZ Ort</t>
  </si>
  <si>
    <t>IK-Nr.</t>
  </si>
  <si>
    <t>Datum, Unterschrift des Pflegedienstes:</t>
  </si>
  <si>
    <t>Datum, Unterschrift des Kunden, ggf. gesetzl. Betreuers/ Vertreters:</t>
  </si>
  <si>
    <t>Investitions-
kosten je Punkt</t>
  </si>
  <si>
    <t>Legende</t>
  </si>
  <si>
    <t>Altenpflege-Zuschlag: Auszubildende nach dem Altenpflegegesetz werden über einen mit den Kostenträgern zu vereinbarenden Zuschlag refinanziert</t>
  </si>
  <si>
    <t>ABU-Z: nach dem Pflegeberufegesetz müssen alle Pflegedienste in einen Ausbildungsfonds auf Landesebene einzahlen und refinanzieren dies über eine Abgabe, die den Kunden in Rechnung zu stellen ist</t>
  </si>
  <si>
    <t>Kostenübersicht / voraussichtliche monatliche Kosten</t>
  </si>
  <si>
    <t>Sofern obige Leistungen durch Unterzeichnung vereinbart werden, gilt diese Anlage 1 als Vertragsbestandsteil. Sofern die Leistungen bzw. deren Umfang z.B. aufgrund akuter Veränderungen mündlich abgeändert werden, erfolgt eine schriftliche Bestätigung auf dem Leistungsnachweis durch den Pflegebedürftigen bzw. dessen Vertreter. Abgerechnet werden – vorbehaltlich etwaiger Vergütungsansprüche aufgrund Annahmeverzuges oder nicht rechtzeitiger Absage eines vereinbarten Einsatzes durch den Kunden - die tatsächlich vom Kunden in Anspruch genommenen Leistungen.
Die ausgewiesenen Beträge für die Investitionsaufwendungen und das Entgelt zur Refinanzierung der Umlage für die Ausbildung nach dem Pflegeberufegesetz basieren auf der obigen Leistungskalkulation. Ändern sich die Leistungen bzw. deren Umfang, werden für die Investitionsaufwendungen bzw. die Ausbildung nach dem Pflegeberufegesetz die entsprechend geänderten Beträge abgerechnet. 
Der Eigenanteil für die Pflegeleistungen ist für gesetzlich pflegeversicherte Kunden auf der Grundlage ausgewiesen, dass die Gesamtkosten der vom Kunden gewählten Pflegeleistungen vom Pflegedienst bis zur Höhe des dem Kunden seinen Angaben gemäß zustehenden Sachleistungsbetrags nach § 36 SGB XI gegenüber der Pflegekasse abgerechnet werden können. Entscheidet sich der Kunde im Rahmen der Kombinationsleistung nach § 38 SGB XI für die Inanspruchnahme eines geringeren Sachleistungsbetrages und kann der Pflegedienst seine Leistungen gegenüber der Pflegekasse daher nur in geringerem Umfang abrechnen, kann sich daraus ggf. ein höherer Eigenanteil ergeben. Gleiches gilt für den Fall, dass der Pflegedienst die Leistungen nicht oder nicht in vollem Umfang gegenüber der Pflegekasse abrechnen kann, weil der Kunde mehrere Leistungserbringer in Anspruch nimmt. Der Kunde wurde vom Pflegedienst über die mit einer von ihm mitgeteilten Inanspruchnahme mehrerer Leistungserbringer verbundenen Auswirkungen bei der Abrechnung des Sachleistungsbetrages nach dem SGB XI informiert. Der Kunde wurde ebenfalls über den bei Nichtausschöpfung des Sachleistungsbetrages bestehenden Umwandlungsanspruch nach § 45a Abs. 4 SGB XI informiert.</t>
  </si>
  <si>
    <t>Kosten für ABU-Z (nach dem Pflegeberufegesetz)</t>
  </si>
  <si>
    <t>Kosten für Altenpflegeausbildungs-Zuschlag (nach dem Altenpflegegesetz)</t>
  </si>
  <si>
    <t>verbleibender Eigenanteil Pflege, Betreuung, Hauswirtschaft, Hausbesuchspauschalen, Ausbildungs-Zuschlag und ABU-Z bei max. Sachleistung</t>
  </si>
  <si>
    <t>…</t>
  </si>
  <si>
    <t>max. Sachleistungen der Pflegekassen</t>
  </si>
  <si>
    <r>
      <rPr>
        <b/>
        <sz val="10"/>
        <rFont val="Arial"/>
        <family val="2"/>
      </rPr>
      <t>körperbezogene Pflegemaßnahmen</t>
    </r>
    <r>
      <rPr>
        <sz val="10"/>
        <rFont val="Arial"/>
        <family val="2"/>
      </rPr>
      <t>: Leistungskomplexe 1 bis 12 und 15 bis 17</t>
    </r>
  </si>
  <si>
    <r>
      <rPr>
        <b/>
        <sz val="10"/>
        <rFont val="Arial"/>
        <family val="2"/>
      </rPr>
      <t>Hilfen bei der Haushaltsführung</t>
    </r>
    <r>
      <rPr>
        <sz val="10"/>
        <rFont val="Arial"/>
        <family val="2"/>
      </rPr>
      <t>: Leistungskomplex 13</t>
    </r>
  </si>
  <si>
    <r>
      <rPr>
        <b/>
        <sz val="10"/>
        <rFont val="Arial"/>
        <family val="2"/>
      </rPr>
      <t>pflegerische Betreuungsmaßnahmen</t>
    </r>
    <r>
      <rPr>
        <sz val="10"/>
        <rFont val="Arial"/>
        <family val="2"/>
      </rPr>
      <t>: Leistungskomplex 14</t>
    </r>
  </si>
  <si>
    <r>
      <rPr>
        <b/>
        <sz val="10"/>
        <rFont val="Arial"/>
        <family val="2"/>
      </rPr>
      <t>Hausbesuchspauschale</t>
    </r>
    <r>
      <rPr>
        <sz val="10"/>
        <rFont val="Arial"/>
        <family val="2"/>
      </rPr>
      <t xml:space="preserve"> für Besuche von 6:00 bis 20:00 Uhr</t>
    </r>
  </si>
  <si>
    <r>
      <rPr>
        <b/>
        <sz val="10"/>
        <rFont val="Arial"/>
        <family val="2"/>
      </rPr>
      <t>erhöhte Hausbesuchspauschale</t>
    </r>
    <r>
      <rPr>
        <sz val="10"/>
        <rFont val="Arial"/>
        <family val="2"/>
      </rPr>
      <t xml:space="preserve"> für Besuche zwischen 20:00 und 6:00 Uhr sowie an  Samstagen, Sonntagen und an gesetzlichen Feiertagen</t>
    </r>
  </si>
  <si>
    <t>wählbare Leistungen</t>
  </si>
  <si>
    <t>bitte eingeben</t>
  </si>
  <si>
    <t>460642778</t>
  </si>
  <si>
    <t>Mobile Pflege Gottwald</t>
  </si>
  <si>
    <t>Königstädter Straße 91</t>
  </si>
  <si>
    <t>65428 Rüsselsheim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</si>
</sst>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quot;€&quot;"/>
    <numFmt numFmtId="165" formatCode="#,##0.0000\ &quot;€&quot;"/>
    <numFmt numFmtId="166" formatCode="#,##0.0000"/>
    <numFmt numFmtId="167" formatCode="0.0000"/>
    <numFmt numFmtId="168" formatCode="0.00000"/>
    <numFmt numFmtId="169" formatCode="#,##0\ &quot;€&quot;"/>
    <numFmt numFmtId="170" formatCode="#,##0.00000\ &quot;€&quot;"/>
  </numFmts>
  <fonts count="18" x14ac:knownFonts="1">
    <font>
      <sz val="12"/>
      <name val="Tahoma"/>
    </font>
    <font>
      <sz val="8"/>
      <color indexed="81"/>
      <name val="Tahoma"/>
      <family val="2"/>
    </font>
    <font>
      <sz val="10"/>
      <color indexed="81"/>
      <name val="Tahoma"/>
      <family val="2"/>
    </font>
    <font>
      <sz val="12"/>
      <color indexed="81"/>
      <name val="Tahoma"/>
      <family val="2"/>
    </font>
    <font>
      <sz val="12"/>
      <name val="Arial"/>
      <family val="2"/>
    </font>
    <font>
      <b/>
      <sz val="12"/>
      <name val="Arial"/>
      <family val="2"/>
    </font>
    <font>
      <i/>
      <sz val="14"/>
      <name val="Arial"/>
      <family val="2"/>
    </font>
    <font>
      <sz val="14"/>
      <name val="Tahoma"/>
      <family val="2"/>
    </font>
    <font>
      <sz val="11"/>
      <name val="Arial"/>
      <family val="2"/>
    </font>
    <font>
      <b/>
      <sz val="11"/>
      <name val="Arial"/>
      <family val="2"/>
    </font>
    <font>
      <sz val="10"/>
      <name val="Arial"/>
      <family val="2"/>
    </font>
    <font>
      <sz val="10"/>
      <name val="Tahoma"/>
      <family val="2"/>
    </font>
    <font>
      <sz val="14"/>
      <name val="Arial"/>
      <family val="2"/>
    </font>
    <font>
      <sz val="10"/>
      <color theme="0" tint="-0.499984740745262"/>
      <name val="Arial"/>
      <family val="2"/>
    </font>
    <font>
      <b/>
      <sz val="12"/>
      <name val="Tahoma"/>
      <family val="2"/>
    </font>
    <font>
      <b/>
      <sz val="10"/>
      <name val="Arial"/>
      <family val="2"/>
    </font>
    <font>
      <b/>
      <sz val="10"/>
      <name val="Tahoma"/>
      <family val="2"/>
    </font>
    <font>
      <u/>
      <sz val="12"/>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44">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81">
    <xf numFmtId="0" fontId="0" fillId="0" borderId="0" xfId="0"/>
    <xf numFmtId="49" fontId="4" fillId="0" borderId="0" xfId="0" applyNumberFormat="1" applyFont="1" applyBorder="1" applyAlignment="1" applyProtection="1">
      <alignment vertical="top"/>
    </xf>
    <xf numFmtId="0" fontId="4" fillId="0" borderId="0" xfId="0" applyFont="1" applyBorder="1" applyAlignment="1" applyProtection="1">
      <alignment horizontal="center" vertical="top"/>
    </xf>
    <xf numFmtId="2" fontId="4" fillId="0" borderId="0" xfId="0" applyNumberFormat="1" applyFont="1" applyBorder="1" applyAlignment="1" applyProtection="1">
      <alignment vertical="top"/>
    </xf>
    <xf numFmtId="0" fontId="4" fillId="0" borderId="0" xfId="0" applyFont="1" applyBorder="1" applyAlignment="1" applyProtection="1">
      <alignment vertical="top"/>
    </xf>
    <xf numFmtId="0" fontId="4" fillId="0" borderId="0" xfId="0" applyFont="1" applyBorder="1" applyAlignment="1" applyProtection="1">
      <alignment horizontal="left" vertical="top"/>
    </xf>
    <xf numFmtId="49" fontId="5" fillId="0" borderId="0" xfId="0" applyNumberFormat="1" applyFont="1" applyBorder="1" applyAlignment="1" applyProtection="1">
      <alignment vertical="top" wrapText="1"/>
    </xf>
    <xf numFmtId="1" fontId="4" fillId="0" borderId="0" xfId="0" applyNumberFormat="1" applyFont="1" applyBorder="1" applyAlignment="1" applyProtection="1">
      <alignment vertical="top"/>
    </xf>
    <xf numFmtId="1" fontId="4" fillId="0" borderId="0" xfId="0" applyNumberFormat="1" applyFont="1" applyBorder="1" applyAlignment="1" applyProtection="1">
      <alignment horizontal="center" vertical="top"/>
    </xf>
    <xf numFmtId="49" fontId="5" fillId="0" borderId="0" xfId="0" applyNumberFormat="1" applyFont="1" applyBorder="1" applyAlignment="1" applyProtection="1">
      <alignment vertical="top"/>
    </xf>
    <xf numFmtId="49" fontId="5" fillId="0" borderId="5" xfId="0" applyNumberFormat="1" applyFont="1" applyBorder="1" applyAlignment="1" applyProtection="1">
      <alignment vertical="top" wrapText="1"/>
    </xf>
    <xf numFmtId="0" fontId="4" fillId="0" borderId="0" xfId="0" applyFont="1" applyFill="1" applyBorder="1" applyAlignment="1" applyProtection="1">
      <alignment horizontal="center" vertical="top"/>
    </xf>
    <xf numFmtId="164" fontId="4" fillId="0" borderId="0" xfId="0" applyNumberFormat="1" applyFont="1" applyBorder="1" applyAlignment="1" applyProtection="1">
      <alignment vertical="top"/>
    </xf>
    <xf numFmtId="0" fontId="4" fillId="3" borderId="0" xfId="0" applyFont="1" applyFill="1" applyBorder="1" applyAlignment="1" applyProtection="1">
      <alignment horizontal="center" vertical="top"/>
    </xf>
    <xf numFmtId="0" fontId="4" fillId="0" borderId="13" xfId="0" applyFont="1" applyBorder="1" applyAlignment="1" applyProtection="1">
      <alignment horizontal="center" vertical="top"/>
    </xf>
    <xf numFmtId="0" fontId="4" fillId="0" borderId="9" xfId="0" applyFont="1" applyBorder="1" applyAlignment="1" applyProtection="1">
      <alignment horizontal="center" vertical="top"/>
    </xf>
    <xf numFmtId="2" fontId="4" fillId="0" borderId="9" xfId="0" applyNumberFormat="1" applyFont="1" applyBorder="1" applyAlignment="1" applyProtection="1">
      <alignment vertical="top"/>
    </xf>
    <xf numFmtId="0" fontId="4" fillId="0" borderId="10" xfId="0" applyFont="1" applyBorder="1" applyAlignment="1" applyProtection="1">
      <alignment vertical="top"/>
    </xf>
    <xf numFmtId="0" fontId="4" fillId="0" borderId="11" xfId="0" applyFont="1" applyBorder="1" applyAlignment="1" applyProtection="1">
      <alignment vertical="top"/>
    </xf>
    <xf numFmtId="0" fontId="4" fillId="2" borderId="12" xfId="0" applyFont="1" applyFill="1" applyBorder="1" applyAlignment="1" applyProtection="1">
      <alignment horizontal="center" vertical="top"/>
    </xf>
    <xf numFmtId="0" fontId="4" fillId="0" borderId="6" xfId="0" applyFont="1" applyBorder="1" applyAlignment="1" applyProtection="1">
      <alignment horizontal="center" vertical="center"/>
    </xf>
    <xf numFmtId="0" fontId="4" fillId="0" borderId="8" xfId="0" applyFont="1" applyBorder="1" applyAlignment="1" applyProtection="1">
      <alignment horizontal="center" vertical="center"/>
    </xf>
    <xf numFmtId="164" fontId="4" fillId="0" borderId="6" xfId="0" applyNumberFormat="1" applyFont="1" applyBorder="1" applyAlignment="1" applyProtection="1">
      <alignment horizontal="right" vertical="center"/>
    </xf>
    <xf numFmtId="164" fontId="4" fillId="0" borderId="8" xfId="0" applyNumberFormat="1" applyFont="1" applyBorder="1" applyAlignment="1" applyProtection="1">
      <alignment horizontal="right" vertical="center"/>
    </xf>
    <xf numFmtId="0" fontId="4" fillId="0" borderId="6" xfId="0" applyFont="1" applyBorder="1" applyAlignment="1" applyProtection="1">
      <alignment horizontal="center" vertical="center" wrapText="1"/>
    </xf>
    <xf numFmtId="164" fontId="4" fillId="0" borderId="6" xfId="0" applyNumberFormat="1" applyFont="1" applyBorder="1" applyAlignment="1" applyProtection="1">
      <alignment vertical="center"/>
    </xf>
    <xf numFmtId="164" fontId="4" fillId="0" borderId="8" xfId="0" applyNumberFormat="1" applyFont="1" applyBorder="1" applyAlignment="1" applyProtection="1">
      <alignment vertical="center"/>
    </xf>
    <xf numFmtId="0" fontId="4" fillId="0" borderId="4" xfId="0" applyFont="1" applyBorder="1" applyAlignment="1" applyProtection="1">
      <alignment horizontal="center" vertical="center"/>
    </xf>
    <xf numFmtId="164" fontId="4" fillId="0" borderId="4" xfId="0" applyNumberFormat="1" applyFont="1" applyBorder="1" applyAlignment="1" applyProtection="1">
      <alignment horizontal="right" vertical="center"/>
    </xf>
    <xf numFmtId="0" fontId="4" fillId="0" borderId="0" xfId="0" applyFont="1" applyBorder="1" applyAlignment="1" applyProtection="1">
      <alignment horizontal="center" vertical="center"/>
    </xf>
    <xf numFmtId="166" fontId="4" fillId="0" borderId="0" xfId="0" applyNumberFormat="1" applyFont="1" applyBorder="1" applyAlignment="1" applyProtection="1">
      <alignment horizontal="center" vertical="center"/>
    </xf>
    <xf numFmtId="168" fontId="4" fillId="0" borderId="6" xfId="0" applyNumberFormat="1" applyFont="1" applyBorder="1" applyAlignment="1" applyProtection="1">
      <alignment horizontal="center" vertical="center"/>
    </xf>
    <xf numFmtId="167" fontId="4" fillId="0" borderId="6" xfId="0" applyNumberFormat="1" applyFont="1" applyBorder="1" applyAlignment="1" applyProtection="1">
      <alignment horizontal="center" vertical="center"/>
    </xf>
    <xf numFmtId="2" fontId="4" fillId="0" borderId="6" xfId="0" applyNumberFormat="1" applyFont="1" applyBorder="1" applyAlignment="1" applyProtection="1">
      <alignment horizontal="center" vertical="center"/>
    </xf>
    <xf numFmtId="164" fontId="4" fillId="0" borderId="6" xfId="0" applyNumberFormat="1" applyFont="1" applyBorder="1" applyAlignment="1" applyProtection="1">
      <alignment horizontal="center" vertical="center"/>
    </xf>
    <xf numFmtId="0" fontId="4" fillId="0" borderId="6" xfId="0" applyFont="1" applyBorder="1" applyAlignment="1" applyProtection="1">
      <alignment horizontal="center" vertical="top" wrapText="1"/>
    </xf>
    <xf numFmtId="0" fontId="4" fillId="0" borderId="6" xfId="0" applyFont="1" applyBorder="1" applyAlignment="1" applyProtection="1">
      <alignment vertical="top" wrapText="1"/>
    </xf>
    <xf numFmtId="168" fontId="4" fillId="0" borderId="24" xfId="0" applyNumberFormat="1" applyFont="1" applyBorder="1" applyAlignment="1" applyProtection="1">
      <alignment horizontal="center" vertical="center"/>
    </xf>
    <xf numFmtId="164" fontId="4" fillId="0" borderId="26" xfId="0" applyNumberFormat="1" applyFont="1" applyBorder="1" applyAlignment="1" applyProtection="1">
      <alignment vertical="center"/>
    </xf>
    <xf numFmtId="164" fontId="4" fillId="0" borderId="27" xfId="0" applyNumberFormat="1" applyFont="1" applyBorder="1" applyAlignment="1" applyProtection="1">
      <alignment vertical="center"/>
    </xf>
    <xf numFmtId="49" fontId="5" fillId="0" borderId="28" xfId="0" applyNumberFormat="1" applyFont="1" applyBorder="1" applyAlignment="1" applyProtection="1">
      <alignment vertical="top" wrapText="1"/>
    </xf>
    <xf numFmtId="0" fontId="4" fillId="0" borderId="24" xfId="0" applyFont="1" applyBorder="1" applyAlignment="1" applyProtection="1">
      <alignment horizontal="center" vertical="center"/>
    </xf>
    <xf numFmtId="2" fontId="4" fillId="0" borderId="24" xfId="0" applyNumberFormat="1" applyFont="1" applyBorder="1" applyAlignment="1" applyProtection="1">
      <alignment horizontal="center" vertical="center"/>
    </xf>
    <xf numFmtId="0" fontId="4" fillId="0" borderId="24" xfId="0" applyFont="1" applyBorder="1" applyAlignment="1" applyProtection="1">
      <alignment horizontal="center" vertical="top" wrapText="1"/>
    </xf>
    <xf numFmtId="164" fontId="4" fillId="0" borderId="25" xfId="0" applyNumberFormat="1" applyFont="1" applyBorder="1" applyAlignment="1" applyProtection="1">
      <alignment vertical="center"/>
    </xf>
    <xf numFmtId="167" fontId="4" fillId="0" borderId="24" xfId="0" applyNumberFormat="1" applyFont="1" applyBorder="1" applyAlignment="1" applyProtection="1">
      <alignment horizontal="center" vertical="center"/>
    </xf>
    <xf numFmtId="0" fontId="4" fillId="3" borderId="4" xfId="0" applyFont="1" applyFill="1" applyBorder="1" applyAlignment="1" applyProtection="1">
      <alignment horizontal="center" vertical="center"/>
    </xf>
    <xf numFmtId="0" fontId="4" fillId="0" borderId="8" xfId="0" applyFont="1" applyBorder="1" applyAlignment="1" applyProtection="1">
      <alignment horizontal="center" vertical="center" wrapText="1"/>
    </xf>
    <xf numFmtId="0" fontId="8" fillId="0" borderId="0" xfId="0" applyFont="1" applyBorder="1" applyAlignment="1">
      <alignment horizontal="center" vertical="center"/>
    </xf>
    <xf numFmtId="0" fontId="8" fillId="0" borderId="0" xfId="0" applyFont="1" applyBorder="1" applyAlignment="1" applyProtection="1">
      <alignment horizontal="center" vertical="center" wrapText="1"/>
    </xf>
    <xf numFmtId="49" fontId="4" fillId="0" borderId="9" xfId="0" applyNumberFormat="1" applyFont="1" applyBorder="1" applyAlignment="1" applyProtection="1">
      <alignment vertical="top"/>
    </xf>
    <xf numFmtId="0" fontId="8" fillId="3" borderId="0" xfId="0" applyFont="1" applyFill="1" applyBorder="1" applyAlignment="1" applyProtection="1">
      <alignment horizontal="center" vertical="center"/>
    </xf>
    <xf numFmtId="164" fontId="10" fillId="3" borderId="8" xfId="0" applyNumberFormat="1" applyFont="1" applyFill="1" applyBorder="1" applyAlignment="1" applyProtection="1">
      <alignment horizontal="center" vertical="center"/>
    </xf>
    <xf numFmtId="164" fontId="10" fillId="3" borderId="27" xfId="0" applyNumberFormat="1" applyFont="1" applyFill="1" applyBorder="1" applyAlignment="1">
      <alignment horizontal="center" vertical="center"/>
    </xf>
    <xf numFmtId="0" fontId="10" fillId="3" borderId="0"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xf>
    <xf numFmtId="164" fontId="10" fillId="3" borderId="33" xfId="0" applyNumberFormat="1" applyFont="1" applyFill="1" applyBorder="1" applyAlignment="1">
      <alignment horizontal="center" vertical="center"/>
    </xf>
    <xf numFmtId="0" fontId="5" fillId="4" borderId="22" xfId="0" applyFont="1" applyFill="1" applyBorder="1" applyAlignment="1" applyProtection="1">
      <alignment horizontal="center" vertical="top"/>
    </xf>
    <xf numFmtId="49" fontId="5" fillId="4" borderId="1" xfId="0" applyNumberFormat="1" applyFont="1" applyFill="1" applyBorder="1" applyAlignment="1" applyProtection="1">
      <alignment vertical="top"/>
    </xf>
    <xf numFmtId="0" fontId="5" fillId="4" borderId="1" xfId="0" applyFont="1" applyFill="1" applyBorder="1" applyAlignment="1" applyProtection="1">
      <alignment horizontal="center" vertical="top" wrapText="1"/>
    </xf>
    <xf numFmtId="2" fontId="5" fillId="4" borderId="1" xfId="0" applyNumberFormat="1" applyFont="1" applyFill="1" applyBorder="1" applyAlignment="1" applyProtection="1">
      <alignment horizontal="center" vertical="top" wrapText="1"/>
    </xf>
    <xf numFmtId="0" fontId="5" fillId="4" borderId="2" xfId="0" applyFont="1" applyFill="1" applyBorder="1" applyAlignment="1" applyProtection="1">
      <alignment horizontal="center" vertical="top" wrapText="1"/>
    </xf>
    <xf numFmtId="0" fontId="4" fillId="4" borderId="23" xfId="0" applyFont="1" applyFill="1" applyBorder="1" applyAlignment="1" applyProtection="1">
      <alignment horizontal="center" vertical="top"/>
    </xf>
    <xf numFmtId="2" fontId="4" fillId="4" borderId="23" xfId="0" applyNumberFormat="1" applyFont="1" applyFill="1" applyBorder="1" applyAlignment="1" applyProtection="1">
      <alignment vertical="top"/>
    </xf>
    <xf numFmtId="2" fontId="4" fillId="4" borderId="31" xfId="0" applyNumberFormat="1" applyFont="1" applyFill="1" applyBorder="1" applyAlignment="1" applyProtection="1">
      <alignment vertical="top"/>
    </xf>
    <xf numFmtId="0" fontId="4" fillId="4" borderId="29" xfId="0" applyFont="1" applyFill="1" applyBorder="1" applyAlignment="1" applyProtection="1">
      <alignment horizontal="center" vertical="center"/>
    </xf>
    <xf numFmtId="0" fontId="4" fillId="4" borderId="4" xfId="0" applyFont="1" applyFill="1" applyBorder="1" applyAlignment="1" applyProtection="1">
      <alignment horizontal="center" vertical="top"/>
    </xf>
    <xf numFmtId="2" fontId="4" fillId="4" borderId="4" xfId="0" applyNumberFormat="1" applyFont="1" applyFill="1" applyBorder="1" applyAlignment="1" applyProtection="1">
      <alignment vertical="top"/>
    </xf>
    <xf numFmtId="1" fontId="4" fillId="4" borderId="4" xfId="0" applyNumberFormat="1" applyFont="1" applyFill="1" applyBorder="1" applyAlignment="1" applyProtection="1">
      <alignment vertical="top"/>
    </xf>
    <xf numFmtId="1" fontId="4" fillId="4" borderId="4" xfId="0" applyNumberFormat="1" applyFont="1" applyFill="1" applyBorder="1" applyAlignment="1" applyProtection="1">
      <alignment horizontal="center" vertical="top"/>
    </xf>
    <xf numFmtId="2" fontId="4" fillId="4" borderId="25" xfId="0" applyNumberFormat="1" applyFont="1" applyFill="1" applyBorder="1" applyAlignment="1" applyProtection="1">
      <alignment vertical="top"/>
    </xf>
    <xf numFmtId="0" fontId="4" fillId="4" borderId="19" xfId="0" applyFont="1" applyFill="1" applyBorder="1" applyAlignment="1" applyProtection="1">
      <alignment horizontal="center" vertical="center"/>
    </xf>
    <xf numFmtId="0" fontId="4" fillId="4" borderId="18" xfId="0" applyFont="1" applyFill="1" applyBorder="1" applyAlignment="1" applyProtection="1">
      <alignment horizontal="center" vertical="center"/>
    </xf>
    <xf numFmtId="2" fontId="4" fillId="4" borderId="25" xfId="0" applyNumberFormat="1" applyFont="1" applyFill="1" applyBorder="1" applyAlignment="1" applyProtection="1">
      <alignment vertical="center"/>
    </xf>
    <xf numFmtId="49" fontId="5" fillId="4" borderId="23" xfId="0" applyNumberFormat="1" applyFont="1" applyFill="1" applyBorder="1" applyAlignment="1" applyProtection="1">
      <alignment vertical="top"/>
    </xf>
    <xf numFmtId="1" fontId="4" fillId="4" borderId="4" xfId="0" applyNumberFormat="1" applyFont="1" applyFill="1" applyBorder="1" applyAlignment="1" applyProtection="1">
      <alignment horizontal="center" vertical="center"/>
    </xf>
    <xf numFmtId="1" fontId="4" fillId="4" borderId="23" xfId="0" applyNumberFormat="1" applyFont="1" applyFill="1" applyBorder="1" applyAlignment="1" applyProtection="1">
      <alignment vertical="top"/>
    </xf>
    <xf numFmtId="1" fontId="4" fillId="4" borderId="23" xfId="0" applyNumberFormat="1" applyFont="1" applyFill="1" applyBorder="1" applyAlignment="1" applyProtection="1">
      <alignment horizontal="center" vertical="top"/>
    </xf>
    <xf numFmtId="0" fontId="4" fillId="4" borderId="19" xfId="0" applyFont="1" applyFill="1" applyBorder="1" applyAlignment="1" applyProtection="1">
      <alignment horizontal="center" vertical="top"/>
    </xf>
    <xf numFmtId="164" fontId="4" fillId="4" borderId="23" xfId="0" applyNumberFormat="1" applyFont="1" applyFill="1" applyBorder="1" applyAlignment="1" applyProtection="1">
      <alignment vertical="top"/>
    </xf>
    <xf numFmtId="0" fontId="4" fillId="4" borderId="17" xfId="0" applyFont="1" applyFill="1" applyBorder="1" applyAlignment="1" applyProtection="1">
      <alignment horizontal="center" vertical="center"/>
    </xf>
    <xf numFmtId="0" fontId="8"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center" vertical="center" wrapText="1"/>
      <protection locked="0"/>
    </xf>
    <xf numFmtId="164" fontId="8" fillId="3" borderId="0" xfId="0" applyNumberFormat="1" applyFont="1" applyFill="1" applyBorder="1" applyAlignment="1" applyProtection="1">
      <alignment horizontal="center" vertical="center" wrapText="1"/>
    </xf>
    <xf numFmtId="0" fontId="4" fillId="0" borderId="21" xfId="0" applyFont="1" applyBorder="1" applyAlignment="1" applyProtection="1">
      <alignment horizontal="center" vertical="top"/>
    </xf>
    <xf numFmtId="49" fontId="4" fillId="0" borderId="12" xfId="0" applyNumberFormat="1" applyFont="1" applyBorder="1" applyAlignment="1" applyProtection="1">
      <alignment vertical="top"/>
    </xf>
    <xf numFmtId="164" fontId="5" fillId="0" borderId="27" xfId="0" applyNumberFormat="1" applyFont="1" applyBorder="1" applyAlignment="1" applyProtection="1">
      <alignment vertical="center"/>
    </xf>
    <xf numFmtId="49" fontId="4" fillId="0" borderId="9" xfId="0" applyNumberFormat="1" applyFont="1" applyBorder="1" applyAlignment="1" applyProtection="1">
      <alignment vertical="top"/>
    </xf>
    <xf numFmtId="165" fontId="10" fillId="5" borderId="8" xfId="0" applyNumberFormat="1" applyFont="1" applyFill="1" applyBorder="1" applyAlignment="1" applyProtection="1">
      <alignment horizontal="center" vertical="center"/>
      <protection locked="0"/>
    </xf>
    <xf numFmtId="164" fontId="10" fillId="5" borderId="32" xfId="0" applyNumberFormat="1" applyFont="1" applyFill="1" applyBorder="1" applyAlignment="1" applyProtection="1">
      <alignment horizontal="center" vertical="center"/>
      <protection locked="0"/>
    </xf>
    <xf numFmtId="0" fontId="13" fillId="0" borderId="14" xfId="0" applyFont="1" applyBorder="1" applyAlignment="1" applyProtection="1">
      <alignment horizontal="center" vertical="top"/>
    </xf>
    <xf numFmtId="2" fontId="4" fillId="0" borderId="13" xfId="0" applyNumberFormat="1" applyFont="1" applyBorder="1" applyAlignment="1" applyProtection="1">
      <alignment vertical="top"/>
    </xf>
    <xf numFmtId="2" fontId="4" fillId="0" borderId="14" xfId="0" applyNumberFormat="1" applyFont="1" applyBorder="1" applyAlignment="1" applyProtection="1">
      <alignment vertical="top"/>
    </xf>
    <xf numFmtId="165" fontId="10" fillId="5" borderId="6" xfId="0" applyNumberFormat="1" applyFont="1" applyFill="1" applyBorder="1" applyAlignment="1" applyProtection="1">
      <alignment horizontal="center" vertical="center"/>
      <protection locked="0"/>
    </xf>
    <xf numFmtId="169" fontId="10" fillId="3" borderId="1" xfId="0" applyNumberFormat="1" applyFont="1" applyFill="1" applyBorder="1" applyAlignment="1" applyProtection="1">
      <alignment horizontal="center" vertical="center"/>
    </xf>
    <xf numFmtId="49" fontId="5" fillId="0" borderId="3" xfId="0" applyNumberFormat="1" applyFont="1" applyBorder="1" applyAlignment="1" applyProtection="1">
      <alignment vertical="center" wrapText="1"/>
    </xf>
    <xf numFmtId="49" fontId="5" fillId="0" borderId="5" xfId="0" applyNumberFormat="1" applyFont="1" applyBorder="1" applyAlignment="1" applyProtection="1">
      <alignment vertical="center" wrapText="1"/>
    </xf>
    <xf numFmtId="49" fontId="5" fillId="0" borderId="7" xfId="0" applyNumberFormat="1" applyFont="1" applyBorder="1" applyAlignment="1" applyProtection="1">
      <alignment vertical="center" wrapText="1"/>
    </xf>
    <xf numFmtId="49" fontId="4" fillId="0" borderId="5" xfId="0" applyNumberFormat="1" applyFont="1" applyBorder="1" applyAlignment="1" applyProtection="1">
      <alignment vertical="center"/>
    </xf>
    <xf numFmtId="49" fontId="5" fillId="0" borderId="7" xfId="0" applyNumberFormat="1" applyFont="1" applyBorder="1" applyAlignment="1" applyProtection="1">
      <alignment vertical="center"/>
    </xf>
    <xf numFmtId="49" fontId="5" fillId="0" borderId="5" xfId="0" applyNumberFormat="1" applyFont="1" applyBorder="1" applyAlignment="1" applyProtection="1">
      <alignment vertical="center"/>
    </xf>
    <xf numFmtId="0" fontId="15" fillId="4" borderId="4"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wrapText="1"/>
    </xf>
    <xf numFmtId="1" fontId="4" fillId="5" borderId="4" xfId="0" applyNumberFormat="1" applyFont="1" applyFill="1" applyBorder="1" applyAlignment="1" applyProtection="1">
      <alignment horizontal="center" vertical="center"/>
      <protection locked="0"/>
    </xf>
    <xf numFmtId="1" fontId="4" fillId="5" borderId="6" xfId="0" applyNumberFormat="1" applyFont="1" applyFill="1" applyBorder="1" applyAlignment="1" applyProtection="1">
      <alignment horizontal="center" vertical="center"/>
      <protection locked="0"/>
    </xf>
    <xf numFmtId="1" fontId="4" fillId="5" borderId="8" xfId="0" applyNumberFormat="1" applyFont="1" applyFill="1" applyBorder="1" applyAlignment="1" applyProtection="1">
      <alignment horizontal="center" vertical="center"/>
      <protection locked="0"/>
    </xf>
    <xf numFmtId="2" fontId="4" fillId="0" borderId="0" xfId="0" applyNumberFormat="1" applyFont="1" applyBorder="1" applyAlignment="1" applyProtection="1">
      <alignment horizontal="center" vertical="center"/>
    </xf>
    <xf numFmtId="164" fontId="4" fillId="0" borderId="0" xfId="0" applyNumberFormat="1" applyFont="1" applyBorder="1" applyAlignment="1" applyProtection="1">
      <alignment horizontal="center" vertical="center"/>
    </xf>
    <xf numFmtId="167" fontId="4" fillId="0" borderId="0" xfId="0" applyNumberFormat="1" applyFont="1" applyBorder="1" applyAlignment="1" applyProtection="1">
      <alignment horizontal="center" vertical="center"/>
    </xf>
    <xf numFmtId="49" fontId="4" fillId="5" borderId="0" xfId="0" applyNumberFormat="1" applyFont="1" applyFill="1" applyBorder="1" applyAlignment="1" applyProtection="1">
      <alignment vertical="top"/>
      <protection locked="0"/>
    </xf>
    <xf numFmtId="0" fontId="4" fillId="0" borderId="36" xfId="0" applyFont="1" applyBorder="1" applyAlignment="1" applyProtection="1">
      <alignment horizontal="center" vertical="top"/>
    </xf>
    <xf numFmtId="49" fontId="4" fillId="0" borderId="37" xfId="0" applyNumberFormat="1" applyFont="1" applyBorder="1" applyAlignment="1" applyProtection="1">
      <alignment vertical="top"/>
    </xf>
    <xf numFmtId="0" fontId="4" fillId="0" borderId="37" xfId="0" applyFont="1" applyBorder="1" applyAlignment="1" applyProtection="1">
      <alignment horizontal="center" vertical="top"/>
    </xf>
    <xf numFmtId="0" fontId="4" fillId="4" borderId="17" xfId="0" applyFont="1" applyFill="1" applyBorder="1" applyAlignment="1" applyProtection="1">
      <alignment horizontal="left" vertical="top"/>
    </xf>
    <xf numFmtId="2" fontId="4" fillId="4" borderId="38" xfId="0" applyNumberFormat="1" applyFont="1" applyFill="1" applyBorder="1" applyAlignment="1" applyProtection="1">
      <alignment vertical="top"/>
    </xf>
    <xf numFmtId="0" fontId="4" fillId="4" borderId="39" xfId="0" applyFont="1" applyFill="1" applyBorder="1" applyAlignment="1" applyProtection="1">
      <alignment vertical="top"/>
    </xf>
    <xf numFmtId="0" fontId="4" fillId="0" borderId="40" xfId="0" applyFont="1" applyBorder="1" applyAlignment="1" applyProtection="1">
      <alignment vertical="top"/>
    </xf>
    <xf numFmtId="49" fontId="10" fillId="0" borderId="1" xfId="0" applyNumberFormat="1" applyFont="1" applyBorder="1" applyAlignment="1" applyProtection="1">
      <alignment vertical="center" wrapText="1"/>
    </xf>
    <xf numFmtId="4" fontId="10" fillId="3" borderId="2" xfId="0" applyNumberFormat="1" applyFont="1" applyFill="1" applyBorder="1" applyAlignment="1" applyProtection="1">
      <alignment horizontal="center" vertical="center" wrapText="1"/>
    </xf>
    <xf numFmtId="0" fontId="17" fillId="0" borderId="0" xfId="0" applyFont="1" applyBorder="1" applyAlignment="1" applyProtection="1">
      <alignment horizontal="center" vertical="top"/>
    </xf>
    <xf numFmtId="0" fontId="10" fillId="5" borderId="34" xfId="0" applyFont="1" applyFill="1" applyBorder="1" applyAlignment="1" applyProtection="1">
      <alignment horizontal="center" vertical="center" wrapText="1"/>
      <protection locked="0"/>
    </xf>
    <xf numFmtId="0" fontId="10" fillId="0" borderId="41" xfId="0" applyFont="1" applyBorder="1" applyAlignment="1" applyProtection="1">
      <alignment horizontal="center" vertical="center" wrapText="1"/>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8" fillId="0" borderId="20" xfId="0" applyFont="1" applyBorder="1" applyAlignment="1" applyProtection="1">
      <alignment horizontal="justify" vertical="top" wrapText="1"/>
    </xf>
    <xf numFmtId="0" fontId="8" fillId="0" borderId="15" xfId="0" applyFont="1" applyBorder="1" applyAlignment="1" applyProtection="1">
      <alignment horizontal="justify" vertical="top" wrapText="1"/>
    </xf>
    <xf numFmtId="0" fontId="8" fillId="0" borderId="16" xfId="0" applyFont="1" applyBorder="1" applyAlignment="1" applyProtection="1">
      <alignment horizontal="justify" vertical="top" wrapText="1"/>
    </xf>
    <xf numFmtId="0" fontId="12" fillId="4" borderId="20" xfId="0" applyFont="1" applyFill="1" applyBorder="1" applyAlignment="1" applyProtection="1">
      <alignment horizontal="center" vertical="center" wrapText="1"/>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15" fillId="4" borderId="3" xfId="0" applyFont="1" applyFill="1" applyBorder="1" applyAlignment="1" applyProtection="1">
      <alignment horizontal="left" vertical="center"/>
    </xf>
    <xf numFmtId="0" fontId="16" fillId="4" borderId="4" xfId="0" applyFont="1" applyFill="1" applyBorder="1" applyAlignment="1">
      <alignment horizontal="left" vertical="center"/>
    </xf>
    <xf numFmtId="0" fontId="14" fillId="4" borderId="4" xfId="0" applyFont="1" applyFill="1" applyBorder="1" applyAlignment="1"/>
    <xf numFmtId="0" fontId="10" fillId="3" borderId="5" xfId="0" applyFont="1" applyFill="1" applyBorder="1" applyAlignment="1" applyProtection="1">
      <alignment horizontal="left" vertical="center"/>
    </xf>
    <xf numFmtId="0" fontId="11" fillId="3" borderId="6" xfId="0" applyFont="1" applyFill="1" applyBorder="1" applyAlignment="1">
      <alignment horizontal="left" vertical="center"/>
    </xf>
    <xf numFmtId="0" fontId="0" fillId="0" borderId="6" xfId="0" applyBorder="1" applyAlignment="1"/>
    <xf numFmtId="0" fontId="10" fillId="3" borderId="7" xfId="0" applyFont="1" applyFill="1" applyBorder="1" applyAlignment="1" applyProtection="1">
      <alignment horizontal="left" vertical="center"/>
    </xf>
    <xf numFmtId="0" fontId="11" fillId="3" borderId="8" xfId="0" applyFont="1" applyFill="1" applyBorder="1" applyAlignment="1">
      <alignment horizontal="left" vertical="center"/>
    </xf>
    <xf numFmtId="0" fontId="0" fillId="0" borderId="8" xfId="0" applyBorder="1" applyAlignment="1"/>
    <xf numFmtId="0" fontId="10" fillId="3" borderId="1" xfId="0" applyFont="1" applyFill="1" applyBorder="1" applyAlignment="1" applyProtection="1">
      <alignment horizontal="center" vertical="center" wrapText="1"/>
    </xf>
    <xf numFmtId="0" fontId="11" fillId="0" borderId="1" xfId="0" applyFont="1" applyBorder="1" applyAlignment="1">
      <alignment horizontal="center"/>
    </xf>
    <xf numFmtId="0" fontId="11" fillId="0" borderId="1" xfId="0" applyFont="1" applyBorder="1" applyAlignment="1"/>
    <xf numFmtId="165" fontId="10" fillId="5" borderId="6" xfId="0" applyNumberFormat="1" applyFont="1" applyFill="1" applyBorder="1" applyAlignment="1" applyProtection="1">
      <alignment horizontal="center" vertical="center"/>
      <protection locked="0"/>
    </xf>
    <xf numFmtId="165" fontId="0" fillId="0" borderId="6"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170" fontId="10" fillId="5" borderId="26" xfId="0" applyNumberFormat="1" applyFont="1" applyFill="1" applyBorder="1" applyAlignment="1" applyProtection="1">
      <alignment horizontal="center" vertical="center"/>
      <protection locked="0"/>
    </xf>
    <xf numFmtId="170" fontId="0" fillId="0" borderId="26" xfId="0" applyNumberFormat="1" applyBorder="1" applyAlignment="1" applyProtection="1">
      <alignment horizontal="center" vertical="center"/>
      <protection locked="0"/>
    </xf>
    <xf numFmtId="170" fontId="0" fillId="0" borderId="27" xfId="0" applyNumberFormat="1" applyBorder="1" applyAlignment="1" applyProtection="1">
      <alignment horizontal="center" vertical="center"/>
      <protection locked="0"/>
    </xf>
    <xf numFmtId="49" fontId="4" fillId="0" borderId="5" xfId="0" applyNumberFormat="1" applyFont="1" applyBorder="1" applyAlignment="1" applyProtection="1">
      <alignment vertical="center"/>
    </xf>
    <xf numFmtId="0" fontId="0" fillId="0" borderId="6" xfId="0" applyBorder="1" applyAlignment="1">
      <alignment vertical="center"/>
    </xf>
    <xf numFmtId="49" fontId="5" fillId="0" borderId="7" xfId="0" applyNumberFormat="1" applyFont="1" applyBorder="1" applyAlignment="1" applyProtection="1">
      <alignment vertical="center"/>
    </xf>
    <xf numFmtId="0" fontId="14" fillId="0" borderId="8" xfId="0" applyFont="1" applyBorder="1" applyAlignment="1">
      <alignment vertical="center"/>
    </xf>
    <xf numFmtId="49" fontId="4" fillId="0" borderId="3" xfId="0" applyNumberFormat="1" applyFont="1" applyBorder="1" applyAlignment="1" applyProtection="1">
      <alignment vertical="center"/>
    </xf>
    <xf numFmtId="0" fontId="0" fillId="0" borderId="4" xfId="0" applyBorder="1" applyAlignment="1">
      <alignment vertical="center"/>
    </xf>
    <xf numFmtId="0" fontId="4" fillId="0" borderId="0" xfId="0" applyFont="1" applyBorder="1" applyAlignment="1" applyProtection="1">
      <alignment horizontal="left" vertical="top"/>
    </xf>
    <xf numFmtId="0" fontId="0" fillId="0" borderId="0" xfId="0" applyAlignment="1">
      <alignment horizontal="left" vertical="top"/>
    </xf>
    <xf numFmtId="0" fontId="0" fillId="0" borderId="0" xfId="0" applyAlignment="1">
      <alignment vertical="top"/>
    </xf>
    <xf numFmtId="0" fontId="4" fillId="0" borderId="0" xfId="0" applyFont="1" applyBorder="1" applyAlignment="1" applyProtection="1">
      <alignment horizontal="left" vertical="top" wrapText="1"/>
    </xf>
    <xf numFmtId="0" fontId="0" fillId="0" borderId="0" xfId="0" applyAlignment="1">
      <alignment horizontal="left" vertical="top" wrapText="1"/>
    </xf>
    <xf numFmtId="0" fontId="0" fillId="0" borderId="0" xfId="0" applyAlignment="1">
      <alignment vertical="top" wrapText="1"/>
    </xf>
    <xf numFmtId="0" fontId="10" fillId="3" borderId="35" xfId="0" applyFont="1" applyFill="1" applyBorder="1" applyAlignment="1" applyProtection="1">
      <alignment horizontal="left" vertical="center"/>
    </xf>
    <xf numFmtId="0" fontId="11" fillId="3" borderId="32" xfId="0" applyFont="1" applyFill="1" applyBorder="1" applyAlignment="1">
      <alignment horizontal="left" vertical="center"/>
    </xf>
    <xf numFmtId="0" fontId="0" fillId="0" borderId="32" xfId="0" applyBorder="1" applyAlignment="1"/>
    <xf numFmtId="0" fontId="10" fillId="3" borderId="7" xfId="0" applyFont="1" applyFill="1" applyBorder="1" applyAlignment="1" applyProtection="1">
      <alignment horizontal="left" vertical="center" wrapText="1"/>
    </xf>
    <xf numFmtId="0" fontId="11" fillId="3" borderId="8"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0" fillId="0" borderId="32" xfId="0" applyBorder="1" applyAlignment="1">
      <alignment horizontal="left" vertical="center"/>
    </xf>
    <xf numFmtId="0" fontId="10" fillId="3" borderId="8" xfId="0" applyFont="1" applyFill="1" applyBorder="1" applyAlignment="1">
      <alignment horizontal="left" vertical="center" wrapText="1"/>
    </xf>
    <xf numFmtId="0" fontId="0" fillId="0" borderId="8" xfId="0" applyBorder="1" applyAlignment="1">
      <alignment horizontal="left" vertical="center" wrapText="1"/>
    </xf>
    <xf numFmtId="49" fontId="5" fillId="4" borderId="20" xfId="0" applyNumberFormat="1" applyFont="1" applyFill="1" applyBorder="1" applyAlignment="1" applyProtection="1">
      <alignment vertical="center"/>
    </xf>
    <xf numFmtId="0" fontId="14" fillId="4" borderId="15" xfId="0" applyFont="1" applyFill="1" applyBorder="1" applyAlignment="1">
      <alignment vertical="center"/>
    </xf>
    <xf numFmtId="0" fontId="0" fillId="4" borderId="16" xfId="0" applyFill="1" applyBorder="1" applyAlignment="1"/>
    <xf numFmtId="49" fontId="6" fillId="4" borderId="13" xfId="0" applyNumberFormat="1" applyFont="1" applyFill="1" applyBorder="1" applyAlignment="1" applyProtection="1">
      <alignment vertical="top"/>
    </xf>
    <xf numFmtId="0" fontId="7" fillId="4" borderId="30" xfId="0" applyFont="1" applyFill="1" applyBorder="1" applyAlignment="1">
      <alignment vertical="top"/>
    </xf>
    <xf numFmtId="49" fontId="4" fillId="0" borderId="9" xfId="0" applyNumberFormat="1" applyFont="1" applyBorder="1" applyAlignment="1" applyProtection="1">
      <alignment vertical="top"/>
    </xf>
    <xf numFmtId="0" fontId="4" fillId="0" borderId="9" xfId="0" applyFont="1" applyBorder="1" applyAlignment="1" applyProtection="1">
      <alignment vertical="top"/>
    </xf>
    <xf numFmtId="0" fontId="4" fillId="4" borderId="20" xfId="0" applyFont="1" applyFill="1" applyBorder="1" applyAlignment="1" applyProtection="1">
      <alignment horizontal="left" vertical="top"/>
    </xf>
    <xf numFmtId="0" fontId="4" fillId="4" borderId="15" xfId="0" applyFont="1" applyFill="1" applyBorder="1" applyAlignment="1" applyProtection="1">
      <alignment vertical="top"/>
    </xf>
    <xf numFmtId="0" fontId="0" fillId="4" borderId="15" xfId="0" applyFill="1" applyBorder="1" applyAlignment="1">
      <alignment vertical="top"/>
    </xf>
    <xf numFmtId="0" fontId="0" fillId="4" borderId="16" xfId="0" applyFill="1" applyBorder="1" applyAlignment="1">
      <alignment vertical="top"/>
    </xf>
  </cellXfs>
  <cellStyles count="1">
    <cellStyle name="Standard" xfId="0" builtinId="0"/>
  </cellStyles>
  <dxfs count="0"/>
  <tableStyles count="0" defaultTableStyle="TableStyleMedium9" defaultPivotStyle="PivotStyleLight16"/>
  <colors>
    <mruColors>
      <color rgb="FFFFFFCC"/>
      <color rgb="FFFF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D90"/>
  <sheetViews>
    <sheetView tabSelected="1" zoomScale="70" zoomScaleNormal="70" zoomScaleSheetLayoutView="70" zoomScalePageLayoutView="55" workbookViewId="0">
      <selection activeCell="C83" sqref="C83"/>
    </sheetView>
  </sheetViews>
  <sheetFormatPr baseColWidth="10" defaultColWidth="11.5546875" defaultRowHeight="15" x14ac:dyDescent="0.2"/>
  <cols>
    <col min="1" max="1" width="0.6640625" style="4" customWidth="1"/>
    <col min="2" max="2" width="8.6640625" style="2" customWidth="1"/>
    <col min="3" max="3" width="44.77734375" style="1" bestFit="1" customWidth="1"/>
    <col min="4" max="4" width="17.33203125" style="2" customWidth="1"/>
    <col min="5" max="7" width="12.6640625" style="3" customWidth="1"/>
    <col min="8" max="8" width="12.6640625" style="2" customWidth="1"/>
    <col min="9" max="9" width="12.6640625" style="4" customWidth="1"/>
    <col min="10" max="30" width="11.5546875" style="4" hidden="1" customWidth="1"/>
    <col min="31" max="31" width="11.5546875" style="4" customWidth="1"/>
    <col min="32" max="16384" width="11.5546875" style="4"/>
  </cols>
  <sheetData>
    <row r="1" spans="2:21" ht="40.15" customHeight="1" thickBot="1" x14ac:dyDescent="0.25">
      <c r="B1" s="128" t="str">
        <f>"Anlage 1 zum Vertrag über ambulante pflegerische Leistungen, Kostenvoranschlag von "&amp;C74&amp;" in "&amp;C76&amp;" 
für "&amp;C81&amp;" in "&amp;C83</f>
        <v>Anlage 1 zum Vertrag über ambulante pflegerische Leistungen, Kostenvoranschlag von Mobile Pflege Gottwald in 65428 Rüsselsheim 
für  in …</v>
      </c>
      <c r="C1" s="129"/>
      <c r="D1" s="129"/>
      <c r="E1" s="129"/>
      <c r="F1" s="129"/>
      <c r="G1" s="129"/>
      <c r="H1" s="129"/>
      <c r="I1" s="130"/>
    </row>
    <row r="2" spans="2:21" ht="15" customHeight="1" thickBot="1" x14ac:dyDescent="0.25"/>
    <row r="3" spans="2:21" ht="46.15" customHeight="1" thickBot="1" x14ac:dyDescent="0.25">
      <c r="B3" s="121" t="s">
        <v>114</v>
      </c>
      <c r="C3" s="118" t="s">
        <v>90</v>
      </c>
      <c r="D3" s="140" t="s">
        <v>107</v>
      </c>
      <c r="E3" s="142"/>
      <c r="F3" s="95">
        <f>IF(B3="PG2",689,IF(B3="PG3",1298,IF(B3="PG4",1612,IF(B3="PG5",1995,0))))</f>
        <v>0</v>
      </c>
      <c r="G3" s="140" t="s">
        <v>86</v>
      </c>
      <c r="H3" s="141"/>
      <c r="I3" s="119" t="str">
        <f>IF(B3="PG2",316,IF(B3="PG3",545,IF(B3="PG4",728,IF(B3="PG5",901,0))))&amp;" €"</f>
        <v>0 €</v>
      </c>
    </row>
    <row r="4" spans="2:21" ht="15" customHeight="1" thickBot="1" x14ac:dyDescent="0.25">
      <c r="B4" s="82"/>
      <c r="C4" s="83"/>
      <c r="D4" s="54"/>
      <c r="E4" s="55"/>
      <c r="F4" s="56"/>
      <c r="G4" s="84"/>
      <c r="H4" s="13"/>
      <c r="I4" s="51"/>
    </row>
    <row r="5" spans="2:21" ht="42.6" customHeight="1" x14ac:dyDescent="0.2">
      <c r="B5" s="131" t="s">
        <v>89</v>
      </c>
      <c r="C5" s="132"/>
      <c r="D5" s="133"/>
      <c r="E5" s="133"/>
      <c r="F5" s="102" t="s">
        <v>75</v>
      </c>
      <c r="G5" s="102" t="s">
        <v>97</v>
      </c>
      <c r="H5" s="102" t="s">
        <v>76</v>
      </c>
      <c r="I5" s="103" t="s">
        <v>77</v>
      </c>
    </row>
    <row r="6" spans="2:21" ht="30" customHeight="1" x14ac:dyDescent="0.2">
      <c r="B6" s="134" t="s">
        <v>108</v>
      </c>
      <c r="C6" s="135"/>
      <c r="D6" s="136"/>
      <c r="E6" s="136"/>
      <c r="F6" s="94">
        <v>6.2E-2</v>
      </c>
      <c r="G6" s="94">
        <v>2.0999999999999999E-3</v>
      </c>
      <c r="H6" s="143"/>
      <c r="I6" s="146">
        <v>1.7099999999999999E-3</v>
      </c>
    </row>
    <row r="7" spans="2:21" ht="30" customHeight="1" x14ac:dyDescent="0.2">
      <c r="B7" s="134" t="s">
        <v>109</v>
      </c>
      <c r="C7" s="135"/>
      <c r="D7" s="136"/>
      <c r="E7" s="136"/>
      <c r="F7" s="94">
        <v>3.6700000000000003E-2</v>
      </c>
      <c r="G7" s="94"/>
      <c r="H7" s="144"/>
      <c r="I7" s="147"/>
    </row>
    <row r="8" spans="2:21" ht="30" customHeight="1" thickBot="1" x14ac:dyDescent="0.25">
      <c r="B8" s="137" t="s">
        <v>110</v>
      </c>
      <c r="C8" s="138"/>
      <c r="D8" s="139"/>
      <c r="E8" s="139"/>
      <c r="F8" s="89">
        <v>4.9299999999999997E-2</v>
      </c>
      <c r="G8" s="89"/>
      <c r="H8" s="145"/>
      <c r="I8" s="148"/>
    </row>
    <row r="9" spans="2:21" ht="30" customHeight="1" x14ac:dyDescent="0.2">
      <c r="B9" s="161" t="s">
        <v>111</v>
      </c>
      <c r="C9" s="162"/>
      <c r="D9" s="163"/>
      <c r="E9" s="163"/>
      <c r="F9" s="90">
        <v>5.79</v>
      </c>
      <c r="G9" s="166" t="s">
        <v>69</v>
      </c>
      <c r="H9" s="167"/>
      <c r="I9" s="57">
        <f>ROUND(F9/2,2)</f>
        <v>2.9</v>
      </c>
    </row>
    <row r="10" spans="2:21" ht="30" customHeight="1" thickBot="1" x14ac:dyDescent="0.25">
      <c r="B10" s="164" t="s">
        <v>112</v>
      </c>
      <c r="C10" s="165"/>
      <c r="D10" s="139"/>
      <c r="E10" s="139"/>
      <c r="F10" s="52">
        <f>ROUND(F9*2,2)</f>
        <v>11.58</v>
      </c>
      <c r="G10" s="168" t="s">
        <v>40</v>
      </c>
      <c r="H10" s="169"/>
      <c r="I10" s="53">
        <f>ROUND(F10/2,2)</f>
        <v>5.79</v>
      </c>
    </row>
    <row r="11" spans="2:21" ht="15" customHeight="1" thickBot="1" x14ac:dyDescent="0.25">
      <c r="C11" s="49"/>
      <c r="D11" s="48"/>
      <c r="E11" s="49"/>
      <c r="F11" s="48"/>
      <c r="G11" s="48"/>
      <c r="H11" s="48"/>
      <c r="I11" s="48"/>
    </row>
    <row r="12" spans="2:21" ht="74.45" customHeight="1" thickBot="1" x14ac:dyDescent="0.25">
      <c r="B12" s="125" t="s">
        <v>78</v>
      </c>
      <c r="C12" s="126"/>
      <c r="D12" s="126"/>
      <c r="E12" s="126"/>
      <c r="F12" s="126"/>
      <c r="G12" s="126"/>
      <c r="H12" s="126"/>
      <c r="I12" s="127"/>
    </row>
    <row r="13" spans="2:21" ht="15" customHeight="1" thickBot="1" x14ac:dyDescent="0.25">
      <c r="B13" s="5"/>
    </row>
    <row r="14" spans="2:21" ht="48" customHeight="1" thickBot="1" x14ac:dyDescent="0.25">
      <c r="B14" s="58" t="s">
        <v>1</v>
      </c>
      <c r="C14" s="59" t="s">
        <v>0</v>
      </c>
      <c r="D14" s="60" t="s">
        <v>81</v>
      </c>
      <c r="E14" s="61" t="s">
        <v>79</v>
      </c>
      <c r="F14" s="61" t="s">
        <v>41</v>
      </c>
      <c r="G14" s="61" t="s">
        <v>42</v>
      </c>
      <c r="H14" s="60" t="s">
        <v>43</v>
      </c>
      <c r="I14" s="62" t="s">
        <v>80</v>
      </c>
    </row>
    <row r="15" spans="2:21" ht="21" customHeight="1" thickBot="1" x14ac:dyDescent="0.25">
      <c r="B15" s="173" t="s">
        <v>11</v>
      </c>
      <c r="C15" s="174"/>
      <c r="D15" s="63"/>
      <c r="E15" s="64"/>
      <c r="F15" s="64"/>
      <c r="G15" s="64"/>
      <c r="H15" s="63"/>
      <c r="I15" s="65"/>
      <c r="J15" s="43" t="s">
        <v>46</v>
      </c>
      <c r="K15" s="35" t="s">
        <v>56</v>
      </c>
      <c r="L15" s="35" t="s">
        <v>72</v>
      </c>
      <c r="M15" s="35" t="s">
        <v>73</v>
      </c>
      <c r="N15" s="35" t="s">
        <v>47</v>
      </c>
      <c r="O15" s="36" t="s">
        <v>74</v>
      </c>
      <c r="P15" s="36" t="s">
        <v>70</v>
      </c>
      <c r="Q15" s="36" t="s">
        <v>71</v>
      </c>
      <c r="R15" s="36" t="s">
        <v>54</v>
      </c>
      <c r="S15" s="36" t="s">
        <v>57</v>
      </c>
      <c r="T15" s="36" t="s">
        <v>55</v>
      </c>
      <c r="U15" s="36" t="s">
        <v>58</v>
      </c>
    </row>
    <row r="16" spans="2:21" ht="34.9" customHeight="1" x14ac:dyDescent="0.2">
      <c r="B16" s="72" t="s">
        <v>3</v>
      </c>
      <c r="C16" s="96" t="s">
        <v>48</v>
      </c>
      <c r="D16" s="27">
        <v>260</v>
      </c>
      <c r="E16" s="28">
        <f>J16+L16+N16+P16</f>
        <v>17.110000000000003</v>
      </c>
      <c r="F16" s="104"/>
      <c r="G16" s="104"/>
      <c r="H16" s="104"/>
      <c r="I16" s="44" t="str">
        <f>IF(SUM(F16:H16)=0," ",(F16+G16+H16)*E16)</f>
        <v xml:space="preserve"> </v>
      </c>
      <c r="J16" s="37">
        <f t="shared" ref="J16:J29" si="0">ROUND(D16*$G$6,2)</f>
        <v>0.55000000000000004</v>
      </c>
      <c r="K16" s="31">
        <f>J16*(F16+G16+H16)</f>
        <v>0</v>
      </c>
      <c r="L16" s="31">
        <f t="shared" ref="L16:L29" si="1">ROUND(D16*$H$6,2)</f>
        <v>0</v>
      </c>
      <c r="M16" s="31">
        <f>L16*(F16+G16+H16)</f>
        <v>0</v>
      </c>
      <c r="N16" s="31">
        <f t="shared" ref="N16:N29" si="2">ROUND(D16*$F$6,2)</f>
        <v>16.12</v>
      </c>
      <c r="O16" s="32">
        <f>N16*(F16+G16+H16)</f>
        <v>0</v>
      </c>
      <c r="P16" s="32">
        <f t="shared" ref="P16:P29" si="3">ROUND(D16*$I$6,2)</f>
        <v>0.44</v>
      </c>
      <c r="Q16" s="32">
        <f>(F16+G16+H16)*P16</f>
        <v>0</v>
      </c>
      <c r="R16" s="20"/>
      <c r="S16" s="20"/>
      <c r="T16" s="20"/>
      <c r="U16" s="20"/>
    </row>
    <row r="17" spans="2:21" ht="22.15" customHeight="1" x14ac:dyDescent="0.2">
      <c r="B17" s="122" t="s">
        <v>113</v>
      </c>
      <c r="C17" s="99" t="s">
        <v>34</v>
      </c>
      <c r="D17" s="20">
        <v>40</v>
      </c>
      <c r="E17" s="22">
        <f t="shared" ref="E17:E29" si="4">J17+L17+N17+P17</f>
        <v>2.63</v>
      </c>
      <c r="F17" s="105"/>
      <c r="G17" s="105"/>
      <c r="H17" s="105"/>
      <c r="I17" s="38" t="str">
        <f t="shared" ref="I17:I29" si="5">IF(SUM(F17:H17)=0," ",(F17+G17+H17)*E17)</f>
        <v xml:space="preserve"> </v>
      </c>
      <c r="J17" s="37">
        <f t="shared" si="0"/>
        <v>0.08</v>
      </c>
      <c r="K17" s="31">
        <f t="shared" ref="K17:K51" si="6">J17*(F17+G17+H17)</f>
        <v>0</v>
      </c>
      <c r="L17" s="31">
        <f t="shared" si="1"/>
        <v>0</v>
      </c>
      <c r="M17" s="31">
        <f t="shared" ref="M17:M51" si="7">L17*(F17+G17+H17)</f>
        <v>0</v>
      </c>
      <c r="N17" s="31">
        <f t="shared" si="2"/>
        <v>2.48</v>
      </c>
      <c r="O17" s="32">
        <f t="shared" ref="O17:O40" si="8">N17*(F17+G17+H17)</f>
        <v>0</v>
      </c>
      <c r="P17" s="32">
        <f t="shared" si="3"/>
        <v>7.0000000000000007E-2</v>
      </c>
      <c r="Q17" s="32">
        <f t="shared" ref="Q17:Q40" si="9">(F17+G17+H17)*P17</f>
        <v>0</v>
      </c>
      <c r="R17" s="20"/>
      <c r="S17" s="20"/>
      <c r="T17" s="20"/>
      <c r="U17" s="20"/>
    </row>
    <row r="18" spans="2:21" ht="22.15" customHeight="1" x14ac:dyDescent="0.2">
      <c r="B18" s="123"/>
      <c r="C18" s="99" t="s">
        <v>35</v>
      </c>
      <c r="D18" s="20">
        <v>50</v>
      </c>
      <c r="E18" s="22">
        <f t="shared" si="4"/>
        <v>3.3</v>
      </c>
      <c r="F18" s="105"/>
      <c r="G18" s="105"/>
      <c r="H18" s="105"/>
      <c r="I18" s="38" t="str">
        <f t="shared" si="5"/>
        <v xml:space="preserve"> </v>
      </c>
      <c r="J18" s="37">
        <f t="shared" si="0"/>
        <v>0.11</v>
      </c>
      <c r="K18" s="31">
        <f t="shared" si="6"/>
        <v>0</v>
      </c>
      <c r="L18" s="31">
        <f t="shared" si="1"/>
        <v>0</v>
      </c>
      <c r="M18" s="31">
        <f t="shared" si="7"/>
        <v>0</v>
      </c>
      <c r="N18" s="31">
        <f t="shared" si="2"/>
        <v>3.1</v>
      </c>
      <c r="O18" s="32">
        <f t="shared" si="8"/>
        <v>0</v>
      </c>
      <c r="P18" s="32">
        <f t="shared" si="3"/>
        <v>0.09</v>
      </c>
      <c r="Q18" s="32">
        <f t="shared" si="9"/>
        <v>0</v>
      </c>
      <c r="R18" s="20"/>
      <c r="S18" s="20"/>
      <c r="T18" s="20"/>
      <c r="U18" s="20"/>
    </row>
    <row r="19" spans="2:21" ht="22.15" customHeight="1" x14ac:dyDescent="0.2">
      <c r="B19" s="124"/>
      <c r="C19" s="99" t="s">
        <v>36</v>
      </c>
      <c r="D19" s="20">
        <v>50</v>
      </c>
      <c r="E19" s="22">
        <f t="shared" si="4"/>
        <v>3.3</v>
      </c>
      <c r="F19" s="105"/>
      <c r="G19" s="105"/>
      <c r="H19" s="105"/>
      <c r="I19" s="38" t="str">
        <f t="shared" si="5"/>
        <v xml:space="preserve"> </v>
      </c>
      <c r="J19" s="37">
        <f t="shared" si="0"/>
        <v>0.11</v>
      </c>
      <c r="K19" s="31">
        <f t="shared" si="6"/>
        <v>0</v>
      </c>
      <c r="L19" s="31">
        <f t="shared" si="1"/>
        <v>0</v>
      </c>
      <c r="M19" s="31">
        <f t="shared" si="7"/>
        <v>0</v>
      </c>
      <c r="N19" s="31">
        <f t="shared" si="2"/>
        <v>3.1</v>
      </c>
      <c r="O19" s="32">
        <f t="shared" si="8"/>
        <v>0</v>
      </c>
      <c r="P19" s="32">
        <f t="shared" si="3"/>
        <v>0.09</v>
      </c>
      <c r="Q19" s="32">
        <f t="shared" si="9"/>
        <v>0</v>
      </c>
      <c r="R19" s="20"/>
      <c r="S19" s="20"/>
      <c r="T19" s="20"/>
      <c r="U19" s="20"/>
    </row>
    <row r="20" spans="2:21" ht="48" customHeight="1" x14ac:dyDescent="0.2">
      <c r="B20" s="72" t="s">
        <v>2</v>
      </c>
      <c r="C20" s="97" t="s">
        <v>49</v>
      </c>
      <c r="D20" s="20">
        <v>370</v>
      </c>
      <c r="E20" s="22">
        <f t="shared" si="4"/>
        <v>24.35</v>
      </c>
      <c r="F20" s="105"/>
      <c r="G20" s="105"/>
      <c r="H20" s="105"/>
      <c r="I20" s="38" t="str">
        <f t="shared" si="5"/>
        <v xml:space="preserve"> </v>
      </c>
      <c r="J20" s="37">
        <f t="shared" si="0"/>
        <v>0.78</v>
      </c>
      <c r="K20" s="31">
        <f t="shared" si="6"/>
        <v>0</v>
      </c>
      <c r="L20" s="31">
        <f t="shared" si="1"/>
        <v>0</v>
      </c>
      <c r="M20" s="31">
        <f t="shared" si="7"/>
        <v>0</v>
      </c>
      <c r="N20" s="31">
        <f t="shared" si="2"/>
        <v>22.94</v>
      </c>
      <c r="O20" s="32">
        <f t="shared" si="8"/>
        <v>0</v>
      </c>
      <c r="P20" s="32">
        <f t="shared" si="3"/>
        <v>0.63</v>
      </c>
      <c r="Q20" s="32">
        <f t="shared" si="9"/>
        <v>0</v>
      </c>
      <c r="R20" s="20"/>
      <c r="S20" s="20"/>
      <c r="T20" s="20"/>
      <c r="U20" s="20"/>
    </row>
    <row r="21" spans="2:21" ht="22.15" customHeight="1" x14ac:dyDescent="0.2">
      <c r="B21" s="122" t="s">
        <v>113</v>
      </c>
      <c r="C21" s="99" t="s">
        <v>34</v>
      </c>
      <c r="D21" s="20">
        <v>40</v>
      </c>
      <c r="E21" s="22">
        <f t="shared" si="4"/>
        <v>2.63</v>
      </c>
      <c r="F21" s="105"/>
      <c r="G21" s="105"/>
      <c r="H21" s="105"/>
      <c r="I21" s="38" t="str">
        <f t="shared" si="5"/>
        <v xml:space="preserve"> </v>
      </c>
      <c r="J21" s="37">
        <f t="shared" si="0"/>
        <v>0.08</v>
      </c>
      <c r="K21" s="31">
        <f t="shared" si="6"/>
        <v>0</v>
      </c>
      <c r="L21" s="31">
        <f t="shared" si="1"/>
        <v>0</v>
      </c>
      <c r="M21" s="31">
        <f t="shared" si="7"/>
        <v>0</v>
      </c>
      <c r="N21" s="31">
        <f t="shared" si="2"/>
        <v>2.48</v>
      </c>
      <c r="O21" s="32">
        <f t="shared" si="8"/>
        <v>0</v>
      </c>
      <c r="P21" s="32">
        <f t="shared" si="3"/>
        <v>7.0000000000000007E-2</v>
      </c>
      <c r="Q21" s="32">
        <f t="shared" si="9"/>
        <v>0</v>
      </c>
      <c r="R21" s="20"/>
      <c r="S21" s="20"/>
      <c r="T21" s="20"/>
      <c r="U21" s="20"/>
    </row>
    <row r="22" spans="2:21" ht="22.15" customHeight="1" x14ac:dyDescent="0.2">
      <c r="B22" s="123"/>
      <c r="C22" s="99" t="s">
        <v>35</v>
      </c>
      <c r="D22" s="20">
        <v>50</v>
      </c>
      <c r="E22" s="22">
        <f t="shared" si="4"/>
        <v>3.3</v>
      </c>
      <c r="F22" s="105"/>
      <c r="G22" s="105"/>
      <c r="H22" s="105"/>
      <c r="I22" s="38" t="str">
        <f t="shared" si="5"/>
        <v xml:space="preserve"> </v>
      </c>
      <c r="J22" s="37">
        <f t="shared" si="0"/>
        <v>0.11</v>
      </c>
      <c r="K22" s="31">
        <f t="shared" si="6"/>
        <v>0</v>
      </c>
      <c r="L22" s="31">
        <f t="shared" si="1"/>
        <v>0</v>
      </c>
      <c r="M22" s="31">
        <f t="shared" si="7"/>
        <v>0</v>
      </c>
      <c r="N22" s="31">
        <f t="shared" si="2"/>
        <v>3.1</v>
      </c>
      <c r="O22" s="32">
        <f t="shared" si="8"/>
        <v>0</v>
      </c>
      <c r="P22" s="32">
        <f t="shared" si="3"/>
        <v>0.09</v>
      </c>
      <c r="Q22" s="32">
        <f t="shared" si="9"/>
        <v>0</v>
      </c>
      <c r="R22" s="20"/>
      <c r="S22" s="20"/>
      <c r="T22" s="20"/>
      <c r="U22" s="20"/>
    </row>
    <row r="23" spans="2:21" ht="22.15" customHeight="1" x14ac:dyDescent="0.2">
      <c r="B23" s="124"/>
      <c r="C23" s="99" t="s">
        <v>36</v>
      </c>
      <c r="D23" s="20">
        <v>50</v>
      </c>
      <c r="E23" s="22">
        <f t="shared" si="4"/>
        <v>3.3</v>
      </c>
      <c r="F23" s="105"/>
      <c r="G23" s="105"/>
      <c r="H23" s="105"/>
      <c r="I23" s="38" t="str">
        <f t="shared" si="5"/>
        <v xml:space="preserve"> </v>
      </c>
      <c r="J23" s="37">
        <f t="shared" si="0"/>
        <v>0.11</v>
      </c>
      <c r="K23" s="31">
        <f t="shared" si="6"/>
        <v>0</v>
      </c>
      <c r="L23" s="31">
        <f t="shared" si="1"/>
        <v>0</v>
      </c>
      <c r="M23" s="31">
        <f t="shared" si="7"/>
        <v>0</v>
      </c>
      <c r="N23" s="31">
        <f t="shared" si="2"/>
        <v>3.1</v>
      </c>
      <c r="O23" s="32">
        <f t="shared" si="8"/>
        <v>0</v>
      </c>
      <c r="P23" s="32">
        <f t="shared" si="3"/>
        <v>0.09</v>
      </c>
      <c r="Q23" s="32">
        <f t="shared" si="9"/>
        <v>0</v>
      </c>
      <c r="R23" s="20"/>
      <c r="S23" s="20"/>
      <c r="T23" s="20"/>
      <c r="U23" s="20"/>
    </row>
    <row r="24" spans="2:21" ht="34.9" customHeight="1" x14ac:dyDescent="0.2">
      <c r="B24" s="72" t="s">
        <v>4</v>
      </c>
      <c r="C24" s="10" t="s">
        <v>50</v>
      </c>
      <c r="D24" s="20">
        <v>470</v>
      </c>
      <c r="E24" s="22">
        <f t="shared" si="4"/>
        <v>30.93</v>
      </c>
      <c r="F24" s="105"/>
      <c r="G24" s="105"/>
      <c r="H24" s="105"/>
      <c r="I24" s="38" t="str">
        <f t="shared" si="5"/>
        <v xml:space="preserve"> </v>
      </c>
      <c r="J24" s="37">
        <f t="shared" si="0"/>
        <v>0.99</v>
      </c>
      <c r="K24" s="31">
        <f t="shared" si="6"/>
        <v>0</v>
      </c>
      <c r="L24" s="31">
        <f t="shared" si="1"/>
        <v>0</v>
      </c>
      <c r="M24" s="31">
        <f t="shared" si="7"/>
        <v>0</v>
      </c>
      <c r="N24" s="31">
        <f t="shared" si="2"/>
        <v>29.14</v>
      </c>
      <c r="O24" s="32">
        <f t="shared" si="8"/>
        <v>0</v>
      </c>
      <c r="P24" s="32">
        <f t="shared" si="3"/>
        <v>0.8</v>
      </c>
      <c r="Q24" s="32">
        <f t="shared" si="9"/>
        <v>0</v>
      </c>
      <c r="R24" s="20"/>
      <c r="S24" s="20"/>
      <c r="T24" s="20"/>
      <c r="U24" s="20"/>
    </row>
    <row r="25" spans="2:21" ht="22.15" customHeight="1" x14ac:dyDescent="0.2">
      <c r="B25" s="122" t="s">
        <v>113</v>
      </c>
      <c r="C25" s="99" t="s">
        <v>34</v>
      </c>
      <c r="D25" s="20">
        <v>40</v>
      </c>
      <c r="E25" s="22">
        <f t="shared" si="4"/>
        <v>2.63</v>
      </c>
      <c r="F25" s="105"/>
      <c r="G25" s="105"/>
      <c r="H25" s="105"/>
      <c r="I25" s="38" t="str">
        <f t="shared" si="5"/>
        <v xml:space="preserve"> </v>
      </c>
      <c r="J25" s="37">
        <f t="shared" si="0"/>
        <v>0.08</v>
      </c>
      <c r="K25" s="31">
        <f t="shared" si="6"/>
        <v>0</v>
      </c>
      <c r="L25" s="31">
        <f t="shared" si="1"/>
        <v>0</v>
      </c>
      <c r="M25" s="31">
        <f t="shared" si="7"/>
        <v>0</v>
      </c>
      <c r="N25" s="31">
        <f t="shared" si="2"/>
        <v>2.48</v>
      </c>
      <c r="O25" s="32">
        <f t="shared" si="8"/>
        <v>0</v>
      </c>
      <c r="P25" s="32">
        <f t="shared" si="3"/>
        <v>7.0000000000000007E-2</v>
      </c>
      <c r="Q25" s="32">
        <f t="shared" si="9"/>
        <v>0</v>
      </c>
      <c r="R25" s="20"/>
      <c r="S25" s="20"/>
      <c r="T25" s="20"/>
      <c r="U25" s="20"/>
    </row>
    <row r="26" spans="2:21" ht="22.15" customHeight="1" x14ac:dyDescent="0.2">
      <c r="B26" s="123"/>
      <c r="C26" s="99" t="s">
        <v>35</v>
      </c>
      <c r="D26" s="20">
        <v>50</v>
      </c>
      <c r="E26" s="22">
        <f t="shared" si="4"/>
        <v>3.3</v>
      </c>
      <c r="F26" s="105"/>
      <c r="G26" s="105"/>
      <c r="H26" s="105"/>
      <c r="I26" s="38" t="str">
        <f t="shared" si="5"/>
        <v xml:space="preserve"> </v>
      </c>
      <c r="J26" s="37">
        <f t="shared" si="0"/>
        <v>0.11</v>
      </c>
      <c r="K26" s="31">
        <f t="shared" si="6"/>
        <v>0</v>
      </c>
      <c r="L26" s="31">
        <f t="shared" si="1"/>
        <v>0</v>
      </c>
      <c r="M26" s="31">
        <f t="shared" si="7"/>
        <v>0</v>
      </c>
      <c r="N26" s="31">
        <f t="shared" si="2"/>
        <v>3.1</v>
      </c>
      <c r="O26" s="32">
        <f t="shared" si="8"/>
        <v>0</v>
      </c>
      <c r="P26" s="32">
        <f t="shared" si="3"/>
        <v>0.09</v>
      </c>
      <c r="Q26" s="32">
        <f t="shared" si="9"/>
        <v>0</v>
      </c>
      <c r="R26" s="20"/>
      <c r="S26" s="20"/>
      <c r="T26" s="20"/>
      <c r="U26" s="20"/>
    </row>
    <row r="27" spans="2:21" ht="22.15" customHeight="1" x14ac:dyDescent="0.2">
      <c r="B27" s="124"/>
      <c r="C27" s="99" t="s">
        <v>36</v>
      </c>
      <c r="D27" s="20">
        <v>50</v>
      </c>
      <c r="E27" s="22">
        <f t="shared" si="4"/>
        <v>3.3</v>
      </c>
      <c r="F27" s="105"/>
      <c r="G27" s="105"/>
      <c r="H27" s="105"/>
      <c r="I27" s="38" t="str">
        <f t="shared" si="5"/>
        <v xml:space="preserve"> </v>
      </c>
      <c r="J27" s="37">
        <f t="shared" si="0"/>
        <v>0.11</v>
      </c>
      <c r="K27" s="31">
        <f t="shared" si="6"/>
        <v>0</v>
      </c>
      <c r="L27" s="31">
        <f t="shared" si="1"/>
        <v>0</v>
      </c>
      <c r="M27" s="31">
        <f t="shared" si="7"/>
        <v>0</v>
      </c>
      <c r="N27" s="31">
        <f t="shared" si="2"/>
        <v>3.1</v>
      </c>
      <c r="O27" s="32">
        <f t="shared" si="8"/>
        <v>0</v>
      </c>
      <c r="P27" s="32">
        <f t="shared" si="3"/>
        <v>0.09</v>
      </c>
      <c r="Q27" s="32">
        <f t="shared" si="9"/>
        <v>0</v>
      </c>
      <c r="R27" s="20"/>
      <c r="S27" s="20"/>
      <c r="T27" s="20"/>
      <c r="U27" s="20"/>
    </row>
    <row r="28" spans="2:21" ht="34.9" customHeight="1" x14ac:dyDescent="0.2">
      <c r="B28" s="72" t="s">
        <v>5</v>
      </c>
      <c r="C28" s="10" t="s">
        <v>6</v>
      </c>
      <c r="D28" s="20">
        <v>100</v>
      </c>
      <c r="E28" s="22">
        <f t="shared" si="4"/>
        <v>6.58</v>
      </c>
      <c r="F28" s="105"/>
      <c r="G28" s="105"/>
      <c r="H28" s="105"/>
      <c r="I28" s="38" t="str">
        <f t="shared" si="5"/>
        <v xml:space="preserve"> </v>
      </c>
      <c r="J28" s="37">
        <f t="shared" si="0"/>
        <v>0.21</v>
      </c>
      <c r="K28" s="31">
        <f t="shared" si="6"/>
        <v>0</v>
      </c>
      <c r="L28" s="31">
        <f t="shared" si="1"/>
        <v>0</v>
      </c>
      <c r="M28" s="31">
        <f t="shared" si="7"/>
        <v>0</v>
      </c>
      <c r="N28" s="31">
        <f t="shared" si="2"/>
        <v>6.2</v>
      </c>
      <c r="O28" s="32">
        <f t="shared" si="8"/>
        <v>0</v>
      </c>
      <c r="P28" s="32">
        <f t="shared" si="3"/>
        <v>0.17</v>
      </c>
      <c r="Q28" s="32">
        <f t="shared" si="9"/>
        <v>0</v>
      </c>
      <c r="R28" s="20"/>
      <c r="S28" s="20"/>
      <c r="T28" s="20"/>
      <c r="U28" s="20"/>
    </row>
    <row r="29" spans="2:21" ht="34.9" customHeight="1" thickBot="1" x14ac:dyDescent="0.25">
      <c r="B29" s="73" t="s">
        <v>7</v>
      </c>
      <c r="C29" s="98" t="s">
        <v>8</v>
      </c>
      <c r="D29" s="21">
        <v>150</v>
      </c>
      <c r="E29" s="23">
        <f t="shared" si="4"/>
        <v>9.8800000000000008</v>
      </c>
      <c r="F29" s="106"/>
      <c r="G29" s="106"/>
      <c r="H29" s="106"/>
      <c r="I29" s="39" t="str">
        <f t="shared" si="5"/>
        <v xml:space="preserve"> </v>
      </c>
      <c r="J29" s="37">
        <f t="shared" si="0"/>
        <v>0.32</v>
      </c>
      <c r="K29" s="31">
        <f t="shared" si="6"/>
        <v>0</v>
      </c>
      <c r="L29" s="31">
        <f t="shared" si="1"/>
        <v>0</v>
      </c>
      <c r="M29" s="31">
        <f t="shared" si="7"/>
        <v>0</v>
      </c>
      <c r="N29" s="31">
        <f t="shared" si="2"/>
        <v>9.3000000000000007</v>
      </c>
      <c r="O29" s="32">
        <f t="shared" si="8"/>
        <v>0</v>
      </c>
      <c r="P29" s="32">
        <f t="shared" si="3"/>
        <v>0.26</v>
      </c>
      <c r="Q29" s="32">
        <f t="shared" si="9"/>
        <v>0</v>
      </c>
      <c r="R29" s="20"/>
      <c r="S29" s="20"/>
      <c r="T29" s="20"/>
      <c r="U29" s="20"/>
    </row>
    <row r="30" spans="2:21" ht="17.25" customHeight="1" thickBot="1" x14ac:dyDescent="0.25">
      <c r="C30" s="6"/>
      <c r="F30" s="7"/>
      <c r="G30" s="7"/>
      <c r="H30" s="8"/>
      <c r="I30" s="3"/>
      <c r="J30" s="31"/>
      <c r="K30" s="31"/>
      <c r="L30" s="31"/>
      <c r="M30" s="31"/>
      <c r="N30" s="31"/>
      <c r="O30" s="32"/>
      <c r="P30" s="32"/>
      <c r="Q30" s="32"/>
      <c r="R30" s="20"/>
      <c r="S30" s="20"/>
      <c r="T30" s="20"/>
      <c r="U30" s="20"/>
    </row>
    <row r="31" spans="2:21" ht="19.5" thickBot="1" x14ac:dyDescent="0.25">
      <c r="B31" s="173" t="s">
        <v>10</v>
      </c>
      <c r="C31" s="174"/>
      <c r="D31" s="63"/>
      <c r="E31" s="64"/>
      <c r="F31" s="77"/>
      <c r="G31" s="77"/>
      <c r="H31" s="78"/>
      <c r="I31" s="65"/>
      <c r="J31" s="37"/>
      <c r="K31" s="31"/>
      <c r="L31" s="31"/>
      <c r="M31" s="31"/>
      <c r="N31" s="31"/>
      <c r="O31" s="32"/>
      <c r="P31" s="32"/>
      <c r="Q31" s="32"/>
      <c r="R31" s="20"/>
      <c r="S31" s="20"/>
      <c r="T31" s="20"/>
      <c r="U31" s="20"/>
    </row>
    <row r="32" spans="2:21" ht="34.9" customHeight="1" x14ac:dyDescent="0.2">
      <c r="B32" s="72" t="s">
        <v>9</v>
      </c>
      <c r="C32" s="96" t="s">
        <v>37</v>
      </c>
      <c r="D32" s="27">
        <v>100</v>
      </c>
      <c r="E32" s="28">
        <f t="shared" ref="E32:E34" si="10">J32+L32+N32+P32</f>
        <v>6.58</v>
      </c>
      <c r="F32" s="104"/>
      <c r="G32" s="104"/>
      <c r="H32" s="104"/>
      <c r="I32" s="44" t="str">
        <f t="shared" ref="I32:I34" si="11">IF(SUM(F32:H32)=0," ",(F32+G32+H32)*E32)</f>
        <v xml:space="preserve"> </v>
      </c>
      <c r="J32" s="37">
        <f>ROUND(D32*$G$6,2)</f>
        <v>0.21</v>
      </c>
      <c r="K32" s="31">
        <f t="shared" si="6"/>
        <v>0</v>
      </c>
      <c r="L32" s="31">
        <f>ROUND(D32*$H$6,2)</f>
        <v>0</v>
      </c>
      <c r="M32" s="31">
        <f t="shared" si="7"/>
        <v>0</v>
      </c>
      <c r="N32" s="31">
        <f t="shared" ref="N32:N40" si="12">ROUND(D32*$F$6,2)</f>
        <v>6.2</v>
      </c>
      <c r="O32" s="32">
        <f t="shared" si="8"/>
        <v>0</v>
      </c>
      <c r="P32" s="32">
        <f t="shared" ref="P32:P40" si="13">ROUND(D32*$I$6,2)</f>
        <v>0.17</v>
      </c>
      <c r="Q32" s="32">
        <f t="shared" si="9"/>
        <v>0</v>
      </c>
      <c r="R32" s="20"/>
      <c r="S32" s="20"/>
      <c r="T32" s="20"/>
      <c r="U32" s="20"/>
    </row>
    <row r="33" spans="2:21" ht="34.9" customHeight="1" x14ac:dyDescent="0.2">
      <c r="B33" s="72" t="s">
        <v>12</v>
      </c>
      <c r="C33" s="97" t="s">
        <v>13</v>
      </c>
      <c r="D33" s="20">
        <v>250</v>
      </c>
      <c r="E33" s="22">
        <f t="shared" si="10"/>
        <v>16.46</v>
      </c>
      <c r="F33" s="105"/>
      <c r="G33" s="105"/>
      <c r="H33" s="105"/>
      <c r="I33" s="38" t="str">
        <f t="shared" si="11"/>
        <v xml:space="preserve"> </v>
      </c>
      <c r="J33" s="37">
        <f>ROUND(D33*$G$6,2)</f>
        <v>0.53</v>
      </c>
      <c r="K33" s="31">
        <f t="shared" si="6"/>
        <v>0</v>
      </c>
      <c r="L33" s="31">
        <f>ROUND(D33*$H$6,2)</f>
        <v>0</v>
      </c>
      <c r="M33" s="31">
        <f t="shared" si="7"/>
        <v>0</v>
      </c>
      <c r="N33" s="31">
        <f t="shared" si="12"/>
        <v>15.5</v>
      </c>
      <c r="O33" s="32">
        <f t="shared" si="8"/>
        <v>0</v>
      </c>
      <c r="P33" s="32">
        <f t="shared" si="13"/>
        <v>0.43</v>
      </c>
      <c r="Q33" s="32">
        <f t="shared" si="9"/>
        <v>0</v>
      </c>
      <c r="R33" s="20"/>
      <c r="S33" s="20"/>
      <c r="T33" s="20"/>
      <c r="U33" s="20"/>
    </row>
    <row r="34" spans="2:21" ht="22.15" customHeight="1" thickBot="1" x14ac:dyDescent="0.25">
      <c r="B34" s="73" t="s">
        <v>14</v>
      </c>
      <c r="C34" s="100" t="s">
        <v>15</v>
      </c>
      <c r="D34" s="21">
        <v>150</v>
      </c>
      <c r="E34" s="23">
        <f t="shared" si="10"/>
        <v>9.8800000000000008</v>
      </c>
      <c r="F34" s="106"/>
      <c r="G34" s="106"/>
      <c r="H34" s="106"/>
      <c r="I34" s="39" t="str">
        <f t="shared" si="11"/>
        <v xml:space="preserve"> </v>
      </c>
      <c r="J34" s="37">
        <f>ROUND(D34*$G$6,2)</f>
        <v>0.32</v>
      </c>
      <c r="K34" s="31">
        <f t="shared" si="6"/>
        <v>0</v>
      </c>
      <c r="L34" s="31">
        <f>ROUND(D34*$H$6,2)</f>
        <v>0</v>
      </c>
      <c r="M34" s="31">
        <f t="shared" si="7"/>
        <v>0</v>
      </c>
      <c r="N34" s="31">
        <f t="shared" si="12"/>
        <v>9.3000000000000007</v>
      </c>
      <c r="O34" s="32">
        <f t="shared" si="8"/>
        <v>0</v>
      </c>
      <c r="P34" s="32">
        <f t="shared" si="13"/>
        <v>0.26</v>
      </c>
      <c r="Q34" s="32">
        <f t="shared" si="9"/>
        <v>0</v>
      </c>
      <c r="R34" s="20"/>
      <c r="S34" s="20"/>
      <c r="T34" s="20"/>
      <c r="U34" s="20"/>
    </row>
    <row r="35" spans="2:21" ht="15.75" customHeight="1" thickBot="1" x14ac:dyDescent="0.25">
      <c r="C35" s="9"/>
      <c r="F35" s="7"/>
      <c r="G35" s="7"/>
      <c r="H35" s="8"/>
      <c r="I35" s="3"/>
      <c r="J35" s="31"/>
      <c r="K35" s="31"/>
      <c r="L35" s="31"/>
      <c r="M35" s="31"/>
      <c r="N35" s="31">
        <f t="shared" si="12"/>
        <v>0</v>
      </c>
      <c r="O35" s="32"/>
      <c r="P35" s="32">
        <f t="shared" si="13"/>
        <v>0</v>
      </c>
      <c r="Q35" s="32">
        <f t="shared" si="9"/>
        <v>0</v>
      </c>
      <c r="R35" s="20"/>
      <c r="S35" s="20"/>
      <c r="T35" s="20"/>
      <c r="U35" s="20"/>
    </row>
    <row r="36" spans="2:21" ht="19.5" thickBot="1" x14ac:dyDescent="0.25">
      <c r="B36" s="173" t="s">
        <v>16</v>
      </c>
      <c r="C36" s="174"/>
      <c r="D36" s="63"/>
      <c r="E36" s="80"/>
      <c r="F36" s="77"/>
      <c r="G36" s="77"/>
      <c r="H36" s="78"/>
      <c r="I36" s="65"/>
      <c r="J36" s="37"/>
      <c r="K36" s="31"/>
      <c r="L36" s="31"/>
      <c r="M36" s="31"/>
      <c r="N36" s="31">
        <f t="shared" si="12"/>
        <v>0</v>
      </c>
      <c r="O36" s="32"/>
      <c r="P36" s="32">
        <f t="shared" si="13"/>
        <v>0</v>
      </c>
      <c r="Q36" s="32">
        <f t="shared" si="9"/>
        <v>0</v>
      </c>
      <c r="R36" s="20"/>
      <c r="S36" s="20"/>
      <c r="T36" s="20"/>
      <c r="U36" s="20"/>
    </row>
    <row r="37" spans="2:21" ht="22.15" customHeight="1" x14ac:dyDescent="0.2">
      <c r="B37" s="79" t="s">
        <v>17</v>
      </c>
      <c r="C37" s="96" t="s">
        <v>18</v>
      </c>
      <c r="D37" s="27">
        <v>100</v>
      </c>
      <c r="E37" s="28">
        <f t="shared" ref="E37:E40" si="14">J37+L37+N37+P37</f>
        <v>6.58</v>
      </c>
      <c r="F37" s="104"/>
      <c r="G37" s="104"/>
      <c r="H37" s="104"/>
      <c r="I37" s="44" t="str">
        <f t="shared" ref="I37:I40" si="15">IF(SUM(F37:H37)=0," ",(F37+G37+H37)*E37)</f>
        <v xml:space="preserve"> </v>
      </c>
      <c r="J37" s="37">
        <f>ROUND(D37*$G$6,2)</f>
        <v>0.21</v>
      </c>
      <c r="K37" s="31">
        <f t="shared" si="6"/>
        <v>0</v>
      </c>
      <c r="L37" s="31">
        <f>ROUND(D37*$H$6,2)</f>
        <v>0</v>
      </c>
      <c r="M37" s="31">
        <f t="shared" si="7"/>
        <v>0</v>
      </c>
      <c r="N37" s="31">
        <f t="shared" si="12"/>
        <v>6.2</v>
      </c>
      <c r="O37" s="32">
        <f t="shared" si="8"/>
        <v>0</v>
      </c>
      <c r="P37" s="32">
        <f t="shared" si="13"/>
        <v>0.17</v>
      </c>
      <c r="Q37" s="32">
        <f t="shared" si="9"/>
        <v>0</v>
      </c>
      <c r="R37" s="20"/>
      <c r="S37" s="20"/>
      <c r="T37" s="20"/>
      <c r="U37" s="20"/>
    </row>
    <row r="38" spans="2:21" ht="34.9" customHeight="1" x14ac:dyDescent="0.2">
      <c r="B38" s="72" t="s">
        <v>19</v>
      </c>
      <c r="C38" s="97" t="s">
        <v>20</v>
      </c>
      <c r="D38" s="20">
        <v>120</v>
      </c>
      <c r="E38" s="22">
        <f t="shared" si="14"/>
        <v>7.9</v>
      </c>
      <c r="F38" s="105"/>
      <c r="G38" s="105"/>
      <c r="H38" s="105"/>
      <c r="I38" s="38" t="str">
        <f t="shared" si="15"/>
        <v xml:space="preserve"> </v>
      </c>
      <c r="J38" s="37">
        <f>ROUND(D38*$G$6,2)</f>
        <v>0.25</v>
      </c>
      <c r="K38" s="31">
        <f t="shared" si="6"/>
        <v>0</v>
      </c>
      <c r="L38" s="31">
        <f>ROUND(D38*$H$6,2)</f>
        <v>0</v>
      </c>
      <c r="M38" s="31">
        <f t="shared" si="7"/>
        <v>0</v>
      </c>
      <c r="N38" s="31">
        <f t="shared" si="12"/>
        <v>7.44</v>
      </c>
      <c r="O38" s="32">
        <f t="shared" si="8"/>
        <v>0</v>
      </c>
      <c r="P38" s="32">
        <f t="shared" si="13"/>
        <v>0.21</v>
      </c>
      <c r="Q38" s="32">
        <f t="shared" si="9"/>
        <v>0</v>
      </c>
      <c r="R38" s="20"/>
      <c r="S38" s="20"/>
      <c r="T38" s="20"/>
      <c r="U38" s="20"/>
    </row>
    <row r="39" spans="2:21" ht="22.15" customHeight="1" x14ac:dyDescent="0.2">
      <c r="B39" s="72" t="s">
        <v>21</v>
      </c>
      <c r="C39" s="101" t="s">
        <v>22</v>
      </c>
      <c r="D39" s="20">
        <v>120</v>
      </c>
      <c r="E39" s="22">
        <f t="shared" si="14"/>
        <v>7.9</v>
      </c>
      <c r="F39" s="105"/>
      <c r="G39" s="105"/>
      <c r="H39" s="105"/>
      <c r="I39" s="38" t="str">
        <f t="shared" si="15"/>
        <v xml:space="preserve"> </v>
      </c>
      <c r="J39" s="37">
        <f>ROUND(D39*$G$6,2)</f>
        <v>0.25</v>
      </c>
      <c r="K39" s="31">
        <f t="shared" si="6"/>
        <v>0</v>
      </c>
      <c r="L39" s="31">
        <f>ROUND(D39*$H$6,2)</f>
        <v>0</v>
      </c>
      <c r="M39" s="31">
        <f t="shared" si="7"/>
        <v>0</v>
      </c>
      <c r="N39" s="31">
        <f t="shared" si="12"/>
        <v>7.44</v>
      </c>
      <c r="O39" s="32">
        <f t="shared" si="8"/>
        <v>0</v>
      </c>
      <c r="P39" s="32">
        <f t="shared" si="13"/>
        <v>0.21</v>
      </c>
      <c r="Q39" s="32">
        <f t="shared" si="9"/>
        <v>0</v>
      </c>
      <c r="R39" s="20"/>
      <c r="S39" s="20"/>
      <c r="T39" s="20"/>
      <c r="U39" s="20"/>
    </row>
    <row r="40" spans="2:21" ht="34.9" customHeight="1" thickBot="1" x14ac:dyDescent="0.25">
      <c r="B40" s="73" t="s">
        <v>23</v>
      </c>
      <c r="C40" s="98" t="s">
        <v>60</v>
      </c>
      <c r="D40" s="21">
        <v>150</v>
      </c>
      <c r="E40" s="23">
        <f t="shared" si="14"/>
        <v>9.8800000000000008</v>
      </c>
      <c r="F40" s="106"/>
      <c r="G40" s="106"/>
      <c r="H40" s="106"/>
      <c r="I40" s="39" t="str">
        <f t="shared" si="15"/>
        <v xml:space="preserve"> </v>
      </c>
      <c r="J40" s="37">
        <f>ROUND(D40*$G$6,2)</f>
        <v>0.32</v>
      </c>
      <c r="K40" s="31">
        <f t="shared" si="6"/>
        <v>0</v>
      </c>
      <c r="L40" s="31">
        <f>ROUND(D40*$H$6,2)</f>
        <v>0</v>
      </c>
      <c r="M40" s="31">
        <f t="shared" si="7"/>
        <v>0</v>
      </c>
      <c r="N40" s="31">
        <f t="shared" si="12"/>
        <v>9.3000000000000007</v>
      </c>
      <c r="O40" s="32">
        <f t="shared" si="8"/>
        <v>0</v>
      </c>
      <c r="P40" s="32">
        <f t="shared" si="13"/>
        <v>0.26</v>
      </c>
      <c r="Q40" s="32">
        <f t="shared" si="9"/>
        <v>0</v>
      </c>
      <c r="R40" s="20"/>
      <c r="S40" s="20"/>
      <c r="T40" s="20"/>
      <c r="U40" s="20"/>
    </row>
    <row r="41" spans="2:21" ht="15" customHeight="1" thickBot="1" x14ac:dyDescent="0.25">
      <c r="B41" s="11"/>
      <c r="C41" s="9"/>
      <c r="F41" s="7"/>
      <c r="G41" s="7"/>
      <c r="H41" s="8"/>
      <c r="I41" s="3"/>
      <c r="J41" s="20"/>
      <c r="K41" s="31"/>
      <c r="L41" s="20"/>
      <c r="M41" s="31"/>
      <c r="N41" s="20"/>
      <c r="O41" s="32"/>
      <c r="P41" s="32"/>
      <c r="Q41" s="32"/>
      <c r="R41" s="20"/>
      <c r="S41" s="20"/>
      <c r="T41" s="20"/>
      <c r="U41" s="20"/>
    </row>
    <row r="42" spans="2:21" ht="18.75" x14ac:dyDescent="0.2">
      <c r="B42" s="173" t="s">
        <v>67</v>
      </c>
      <c r="C42" s="174"/>
      <c r="D42" s="67"/>
      <c r="E42" s="68"/>
      <c r="F42" s="69"/>
      <c r="G42" s="69"/>
      <c r="H42" s="70"/>
      <c r="I42" s="74"/>
      <c r="J42" s="41"/>
      <c r="K42" s="31"/>
      <c r="L42" s="20"/>
      <c r="M42" s="31"/>
      <c r="N42" s="20"/>
      <c r="O42" s="32"/>
      <c r="P42" s="32"/>
      <c r="Q42" s="32"/>
      <c r="R42" s="20"/>
      <c r="S42" s="20"/>
      <c r="T42" s="20"/>
      <c r="U42" s="20"/>
    </row>
    <row r="43" spans="2:21" ht="48" customHeight="1" thickBot="1" x14ac:dyDescent="0.25">
      <c r="B43" s="66" t="s">
        <v>24</v>
      </c>
      <c r="C43" s="40" t="s">
        <v>61</v>
      </c>
      <c r="D43" s="21">
        <v>50</v>
      </c>
      <c r="E43" s="26">
        <f>J43+L43+P43+R43</f>
        <v>1.9300000000000002</v>
      </c>
      <c r="F43" s="106"/>
      <c r="G43" s="106"/>
      <c r="H43" s="106"/>
      <c r="I43" s="39" t="str">
        <f>IF(SUM(F43:H43)=0," ",(F43+G43+H43)*E43)</f>
        <v xml:space="preserve"> </v>
      </c>
      <c r="J43" s="45">
        <f>ROUND(D43*G7,2)</f>
        <v>0</v>
      </c>
      <c r="K43" s="31">
        <f t="shared" si="6"/>
        <v>0</v>
      </c>
      <c r="L43" s="32">
        <f>ROUND(D43*H6,2)</f>
        <v>0</v>
      </c>
      <c r="M43" s="31">
        <f t="shared" si="7"/>
        <v>0</v>
      </c>
      <c r="N43" s="20"/>
      <c r="O43" s="32"/>
      <c r="P43" s="32">
        <f>ROUND(D43*I6,2)</f>
        <v>0.09</v>
      </c>
      <c r="Q43" s="32">
        <f>P43*SUM(F43:H43)</f>
        <v>0</v>
      </c>
      <c r="R43" s="20">
        <f>ROUND(D43*F7,2)</f>
        <v>1.84</v>
      </c>
      <c r="S43" s="20">
        <f>R43*(F43+G43+H43)</f>
        <v>0</v>
      </c>
      <c r="T43" s="20"/>
      <c r="U43" s="20"/>
    </row>
    <row r="44" spans="2:21" ht="48" customHeight="1" thickBot="1" x14ac:dyDescent="0.25">
      <c r="B44" s="58" t="s">
        <v>1</v>
      </c>
      <c r="C44" s="75" t="s">
        <v>0</v>
      </c>
      <c r="D44" s="60" t="s">
        <v>81</v>
      </c>
      <c r="E44" s="61" t="s">
        <v>79</v>
      </c>
      <c r="F44" s="61" t="s">
        <v>41</v>
      </c>
      <c r="G44" s="61" t="s">
        <v>42</v>
      </c>
      <c r="H44" s="60" t="s">
        <v>43</v>
      </c>
      <c r="I44" s="62" t="s">
        <v>80</v>
      </c>
      <c r="J44" s="20"/>
      <c r="K44" s="31"/>
      <c r="L44" s="20"/>
      <c r="M44" s="31"/>
      <c r="N44" s="20"/>
      <c r="O44" s="32"/>
      <c r="P44" s="32"/>
      <c r="Q44" s="32"/>
      <c r="R44" s="20"/>
      <c r="S44" s="20"/>
      <c r="T44" s="20"/>
      <c r="U44" s="20"/>
    </row>
    <row r="45" spans="2:21" ht="18.75" x14ac:dyDescent="0.2">
      <c r="B45" s="173" t="s">
        <v>51</v>
      </c>
      <c r="C45" s="174"/>
      <c r="D45" s="67"/>
      <c r="E45" s="68"/>
      <c r="F45" s="76"/>
      <c r="G45" s="76"/>
      <c r="H45" s="76"/>
      <c r="I45" s="71"/>
      <c r="J45" s="42"/>
      <c r="K45" s="31"/>
      <c r="L45" s="33"/>
      <c r="M45" s="31"/>
      <c r="N45" s="20"/>
      <c r="O45" s="32"/>
      <c r="P45" s="32"/>
      <c r="Q45" s="32"/>
      <c r="R45" s="20"/>
      <c r="S45" s="20"/>
      <c r="T45" s="20"/>
      <c r="U45" s="20"/>
    </row>
    <row r="46" spans="2:21" ht="48" customHeight="1" thickBot="1" x14ac:dyDescent="0.25">
      <c r="B46" s="66" t="s">
        <v>52</v>
      </c>
      <c r="C46" s="40" t="s">
        <v>62</v>
      </c>
      <c r="D46" s="21">
        <v>100</v>
      </c>
      <c r="E46" s="26">
        <f>J46+L46+P46+T46</f>
        <v>5.0999999999999996</v>
      </c>
      <c r="F46" s="106"/>
      <c r="G46" s="106"/>
      <c r="H46" s="106"/>
      <c r="I46" s="39" t="str">
        <f>IF(SUM(F46:H46)=0," ",(F46+G46+H46)*E46)</f>
        <v xml:space="preserve"> </v>
      </c>
      <c r="J46" s="45">
        <f>ROUND(D46*G8,2)</f>
        <v>0</v>
      </c>
      <c r="K46" s="31">
        <f t="shared" si="6"/>
        <v>0</v>
      </c>
      <c r="L46" s="32">
        <f>ROUND(D46*H6,2)</f>
        <v>0</v>
      </c>
      <c r="M46" s="31">
        <f>L46*SUM(F46:H46)</f>
        <v>0</v>
      </c>
      <c r="N46" s="32"/>
      <c r="O46" s="32"/>
      <c r="P46" s="32">
        <f>ROUND(D46*I6,2)</f>
        <v>0.17</v>
      </c>
      <c r="Q46" s="32">
        <f>P46*SUM(F46:H46)</f>
        <v>0</v>
      </c>
      <c r="R46" s="20"/>
      <c r="S46" s="20"/>
      <c r="T46" s="20">
        <f>ROUND(D46*F8,2)</f>
        <v>4.93</v>
      </c>
      <c r="U46" s="20">
        <f>T46*(F46+G46+H46)</f>
        <v>0</v>
      </c>
    </row>
    <row r="47" spans="2:21" ht="15" customHeight="1" thickBot="1" x14ac:dyDescent="0.25"/>
    <row r="48" spans="2:21" ht="19.5" thickBot="1" x14ac:dyDescent="0.25">
      <c r="B48" s="173" t="s">
        <v>25</v>
      </c>
      <c r="C48" s="174"/>
      <c r="D48" s="63"/>
      <c r="E48" s="64"/>
      <c r="F48" s="77"/>
      <c r="G48" s="77"/>
      <c r="H48" s="78"/>
      <c r="I48" s="65"/>
      <c r="J48" s="41"/>
      <c r="K48" s="31"/>
      <c r="L48" s="20"/>
      <c r="M48" s="31"/>
      <c r="N48" s="20"/>
      <c r="O48" s="32"/>
      <c r="P48" s="32"/>
      <c r="Q48" s="32"/>
      <c r="R48" s="20"/>
      <c r="S48" s="20"/>
      <c r="T48" s="20"/>
      <c r="U48" s="20"/>
    </row>
    <row r="49" spans="2:21" ht="48" customHeight="1" x14ac:dyDescent="0.2">
      <c r="B49" s="81" t="s">
        <v>53</v>
      </c>
      <c r="C49" s="96" t="s">
        <v>63</v>
      </c>
      <c r="D49" s="46">
        <v>50</v>
      </c>
      <c r="E49" s="28">
        <f t="shared" ref="E49:E51" si="16">J49+L49+N49+P49</f>
        <v>3.3</v>
      </c>
      <c r="F49" s="104"/>
      <c r="G49" s="104"/>
      <c r="H49" s="104"/>
      <c r="I49" s="44" t="str">
        <f t="shared" ref="I49:I51" si="17">IF(SUM(F49:H49)=0," ",(F49+G49+H49)*E49)</f>
        <v xml:space="preserve"> </v>
      </c>
      <c r="J49" s="37">
        <f>ROUND(D49*$G$6,2)</f>
        <v>0.11</v>
      </c>
      <c r="K49" s="31">
        <f t="shared" si="6"/>
        <v>0</v>
      </c>
      <c r="L49" s="31">
        <f>ROUND(D49*$H$6,2)</f>
        <v>0</v>
      </c>
      <c r="M49" s="31">
        <f t="shared" si="7"/>
        <v>0</v>
      </c>
      <c r="N49" s="31">
        <f>ROUND(D49*$F$6,2)</f>
        <v>3.1</v>
      </c>
      <c r="O49" s="32">
        <f t="shared" ref="O49:O51" si="18">N49*(F49+G49+H49)</f>
        <v>0</v>
      </c>
      <c r="P49" s="32">
        <f>ROUND(D49*$I$6,2)</f>
        <v>0.09</v>
      </c>
      <c r="Q49" s="32">
        <f t="shared" ref="Q49:Q51" si="19">(F49+G49+H49)*P49</f>
        <v>0</v>
      </c>
      <c r="R49" s="20"/>
      <c r="S49" s="20"/>
      <c r="T49" s="20"/>
      <c r="U49" s="20"/>
    </row>
    <row r="50" spans="2:21" ht="22.15" customHeight="1" x14ac:dyDescent="0.2">
      <c r="B50" s="72" t="s">
        <v>27</v>
      </c>
      <c r="C50" s="101" t="s">
        <v>26</v>
      </c>
      <c r="D50" s="20">
        <v>900</v>
      </c>
      <c r="E50" s="22">
        <f t="shared" si="16"/>
        <v>59.23</v>
      </c>
      <c r="F50" s="105"/>
      <c r="G50" s="105"/>
      <c r="H50" s="105"/>
      <c r="I50" s="38" t="str">
        <f t="shared" si="17"/>
        <v xml:space="preserve"> </v>
      </c>
      <c r="J50" s="37">
        <f>ROUND(D50*$G$6,2)</f>
        <v>1.89</v>
      </c>
      <c r="K50" s="31">
        <f t="shared" si="6"/>
        <v>0</v>
      </c>
      <c r="L50" s="31">
        <f>ROUND(D50*$H$6,2)</f>
        <v>0</v>
      </c>
      <c r="M50" s="31">
        <f t="shared" si="7"/>
        <v>0</v>
      </c>
      <c r="N50" s="31">
        <f>ROUND(D50*$F$6,2)</f>
        <v>55.8</v>
      </c>
      <c r="O50" s="32">
        <f t="shared" si="18"/>
        <v>0</v>
      </c>
      <c r="P50" s="32">
        <f>ROUND(D50*$I$6,2)</f>
        <v>1.54</v>
      </c>
      <c r="Q50" s="32">
        <f t="shared" si="19"/>
        <v>0</v>
      </c>
      <c r="R50" s="20"/>
      <c r="S50" s="20"/>
      <c r="T50" s="20"/>
      <c r="U50" s="20"/>
    </row>
    <row r="51" spans="2:21" ht="33" customHeight="1" x14ac:dyDescent="0.2">
      <c r="B51" s="72" t="s">
        <v>28</v>
      </c>
      <c r="C51" s="97" t="s">
        <v>68</v>
      </c>
      <c r="D51" s="20">
        <v>300</v>
      </c>
      <c r="E51" s="22">
        <f t="shared" si="16"/>
        <v>19.740000000000002</v>
      </c>
      <c r="F51" s="105"/>
      <c r="G51" s="105"/>
      <c r="H51" s="105"/>
      <c r="I51" s="38" t="str">
        <f t="shared" si="17"/>
        <v xml:space="preserve"> </v>
      </c>
      <c r="J51" s="37">
        <f>ROUND(D51*$G$6,2)</f>
        <v>0.63</v>
      </c>
      <c r="K51" s="31">
        <f t="shared" si="6"/>
        <v>0</v>
      </c>
      <c r="L51" s="31">
        <f>ROUND(D51*$H$6,2)</f>
        <v>0</v>
      </c>
      <c r="M51" s="31">
        <f t="shared" si="7"/>
        <v>0</v>
      </c>
      <c r="N51" s="31">
        <f>ROUND(D51*$F$6,2)</f>
        <v>18.600000000000001</v>
      </c>
      <c r="O51" s="32">
        <f t="shared" si="18"/>
        <v>0</v>
      </c>
      <c r="P51" s="32">
        <f>ROUND(D51*$I$6,2)</f>
        <v>0.51</v>
      </c>
      <c r="Q51" s="32">
        <f t="shared" si="19"/>
        <v>0</v>
      </c>
      <c r="R51" s="20"/>
      <c r="S51" s="20"/>
      <c r="T51" s="20"/>
      <c r="U51" s="20"/>
    </row>
    <row r="52" spans="2:21" ht="22.15" customHeight="1" x14ac:dyDescent="0.2">
      <c r="B52" s="72" t="s">
        <v>33</v>
      </c>
      <c r="C52" s="101" t="s">
        <v>29</v>
      </c>
      <c r="D52" s="20" t="s">
        <v>30</v>
      </c>
      <c r="E52" s="25">
        <f>F9</f>
        <v>5.79</v>
      </c>
      <c r="F52" s="105"/>
      <c r="G52" s="105"/>
      <c r="H52" s="105"/>
      <c r="I52" s="38" t="str">
        <f>IF(SUM(F52:H52)=0," ",(F52+G52+H52)*E52)</f>
        <v xml:space="preserve"> </v>
      </c>
      <c r="J52" s="41"/>
      <c r="K52" s="20"/>
      <c r="L52" s="20"/>
      <c r="M52" s="31"/>
      <c r="N52" s="20"/>
      <c r="O52" s="32"/>
      <c r="P52" s="32"/>
      <c r="Q52" s="32"/>
      <c r="R52" s="20"/>
      <c r="S52" s="20"/>
      <c r="T52" s="20"/>
      <c r="U52" s="20"/>
    </row>
    <row r="53" spans="2:21" ht="34.9" customHeight="1" x14ac:dyDescent="0.2">
      <c r="B53" s="72" t="s">
        <v>38</v>
      </c>
      <c r="C53" s="101" t="s">
        <v>31</v>
      </c>
      <c r="D53" s="24" t="s">
        <v>32</v>
      </c>
      <c r="E53" s="25">
        <f>F10</f>
        <v>11.58</v>
      </c>
      <c r="F53" s="105"/>
      <c r="G53" s="105"/>
      <c r="H53" s="105"/>
      <c r="I53" s="38" t="str">
        <f t="shared" ref="I53:I55" si="20">IF(SUM(F53:H53)=0," ",(F53+G53+H53)*E53)</f>
        <v xml:space="preserve"> </v>
      </c>
      <c r="J53" s="41"/>
      <c r="K53" s="20"/>
      <c r="L53" s="20"/>
      <c r="M53" s="31"/>
      <c r="N53" s="20"/>
      <c r="O53" s="32"/>
      <c r="P53" s="32"/>
      <c r="Q53" s="32"/>
      <c r="R53" s="20"/>
      <c r="S53" s="20"/>
      <c r="T53" s="20"/>
      <c r="U53" s="20"/>
    </row>
    <row r="54" spans="2:21" ht="22.15" customHeight="1" x14ac:dyDescent="0.2">
      <c r="B54" s="72" t="s">
        <v>65</v>
      </c>
      <c r="C54" s="101" t="s">
        <v>39</v>
      </c>
      <c r="D54" s="20" t="s">
        <v>30</v>
      </c>
      <c r="E54" s="25">
        <f>I9</f>
        <v>2.9</v>
      </c>
      <c r="F54" s="105"/>
      <c r="G54" s="105"/>
      <c r="H54" s="105"/>
      <c r="I54" s="38" t="str">
        <f t="shared" si="20"/>
        <v xml:space="preserve"> </v>
      </c>
      <c r="J54" s="41"/>
      <c r="K54" s="20"/>
      <c r="L54" s="20"/>
      <c r="M54" s="31"/>
      <c r="N54" s="20"/>
      <c r="O54" s="32"/>
      <c r="P54" s="32"/>
      <c r="Q54" s="32"/>
      <c r="R54" s="20"/>
      <c r="S54" s="20"/>
      <c r="T54" s="20"/>
      <c r="U54" s="20"/>
    </row>
    <row r="55" spans="2:21" ht="34.9" customHeight="1" thickBot="1" x14ac:dyDescent="0.25">
      <c r="B55" s="73" t="s">
        <v>66</v>
      </c>
      <c r="C55" s="100" t="s">
        <v>40</v>
      </c>
      <c r="D55" s="47" t="s">
        <v>32</v>
      </c>
      <c r="E55" s="26">
        <f>I10</f>
        <v>5.79</v>
      </c>
      <c r="F55" s="106"/>
      <c r="G55" s="106"/>
      <c r="H55" s="106"/>
      <c r="I55" s="39" t="str">
        <f t="shared" si="20"/>
        <v xml:space="preserve"> </v>
      </c>
      <c r="J55" s="41"/>
      <c r="K55" s="20"/>
      <c r="L55" s="20"/>
      <c r="M55" s="31"/>
      <c r="N55" s="20"/>
      <c r="O55" s="32"/>
      <c r="P55" s="32"/>
      <c r="Q55" s="32"/>
      <c r="R55" s="20"/>
      <c r="S55" s="20"/>
      <c r="T55" s="20"/>
      <c r="U55" s="20"/>
    </row>
    <row r="56" spans="2:21" ht="15" customHeight="1" thickBot="1" x14ac:dyDescent="0.25">
      <c r="B56" s="13"/>
      <c r="C56" s="9"/>
      <c r="E56" s="12"/>
      <c r="F56" s="7"/>
      <c r="G56" s="7"/>
      <c r="H56" s="8"/>
      <c r="I56" s="12"/>
      <c r="J56" s="33"/>
      <c r="K56" s="33">
        <f>SUM(K16:K51)</f>
        <v>0</v>
      </c>
      <c r="L56" s="34"/>
      <c r="M56" s="34">
        <f>SUM(M16:M55)</f>
        <v>0</v>
      </c>
      <c r="N56" s="20"/>
      <c r="O56" s="32">
        <f>SUM(O16:O55)</f>
        <v>0</v>
      </c>
      <c r="P56" s="32"/>
      <c r="Q56" s="32">
        <f>SUM(Q16:Q55)</f>
        <v>0</v>
      </c>
      <c r="R56" s="20"/>
      <c r="S56" s="20"/>
      <c r="T56" s="20"/>
      <c r="U56" s="20"/>
    </row>
    <row r="57" spans="2:21" ht="25.15" customHeight="1" thickBot="1" x14ac:dyDescent="0.25">
      <c r="B57" s="170" t="s">
        <v>101</v>
      </c>
      <c r="C57" s="171"/>
      <c r="D57" s="171"/>
      <c r="E57" s="171"/>
      <c r="F57" s="171"/>
      <c r="G57" s="171"/>
      <c r="H57" s="171"/>
      <c r="I57" s="172"/>
      <c r="J57" s="107"/>
      <c r="K57" s="107"/>
      <c r="L57" s="108"/>
      <c r="M57" s="108"/>
      <c r="N57" s="29"/>
      <c r="O57" s="109"/>
      <c r="P57" s="109"/>
      <c r="Q57" s="109"/>
      <c r="R57" s="29"/>
      <c r="S57" s="29"/>
      <c r="T57" s="29"/>
      <c r="U57" s="29"/>
    </row>
    <row r="58" spans="2:21" ht="25.15" customHeight="1" x14ac:dyDescent="0.2">
      <c r="B58" s="153" t="s">
        <v>82</v>
      </c>
      <c r="C58" s="154"/>
      <c r="D58" s="154"/>
      <c r="E58" s="154"/>
      <c r="F58" s="154"/>
      <c r="G58" s="154"/>
      <c r="H58" s="154"/>
      <c r="I58" s="44">
        <f>O56</f>
        <v>0</v>
      </c>
      <c r="J58" s="29"/>
      <c r="K58" s="29"/>
      <c r="L58" s="29"/>
      <c r="M58" s="29"/>
      <c r="N58" s="29"/>
    </row>
    <row r="59" spans="2:21" ht="25.15" customHeight="1" x14ac:dyDescent="0.2">
      <c r="B59" s="149" t="s">
        <v>83</v>
      </c>
      <c r="C59" s="150"/>
      <c r="D59" s="150"/>
      <c r="E59" s="150"/>
      <c r="F59" s="150"/>
      <c r="G59" s="150"/>
      <c r="H59" s="150"/>
      <c r="I59" s="38">
        <f>S43</f>
        <v>0</v>
      </c>
      <c r="J59" s="29"/>
      <c r="K59" s="29"/>
      <c r="L59" s="29"/>
      <c r="M59" s="29"/>
      <c r="N59" s="29"/>
    </row>
    <row r="60" spans="2:21" ht="25.15" customHeight="1" x14ac:dyDescent="0.2">
      <c r="B60" s="149" t="s">
        <v>84</v>
      </c>
      <c r="C60" s="150"/>
      <c r="D60" s="150"/>
      <c r="E60" s="150"/>
      <c r="F60" s="150"/>
      <c r="G60" s="150"/>
      <c r="H60" s="150"/>
      <c r="I60" s="38">
        <f>U46</f>
        <v>0</v>
      </c>
      <c r="J60" s="29"/>
      <c r="K60" s="29"/>
      <c r="L60" s="29"/>
      <c r="M60" s="29"/>
      <c r="N60" s="29"/>
    </row>
    <row r="61" spans="2:21" ht="25.15" customHeight="1" x14ac:dyDescent="0.2">
      <c r="B61" s="149" t="s">
        <v>88</v>
      </c>
      <c r="C61" s="150"/>
      <c r="D61" s="150"/>
      <c r="E61" s="150"/>
      <c r="F61" s="150"/>
      <c r="G61" s="150"/>
      <c r="H61" s="150"/>
      <c r="I61" s="38">
        <f>SUM(I52:I55)</f>
        <v>0</v>
      </c>
      <c r="J61" s="29"/>
      <c r="K61" s="29"/>
      <c r="L61" s="29"/>
      <c r="M61" s="29"/>
      <c r="N61" s="29"/>
    </row>
    <row r="62" spans="2:21" ht="25.15" customHeight="1" x14ac:dyDescent="0.2">
      <c r="B62" s="149" t="s">
        <v>104</v>
      </c>
      <c r="C62" s="150"/>
      <c r="D62" s="150"/>
      <c r="E62" s="150"/>
      <c r="F62" s="150"/>
      <c r="G62" s="150"/>
      <c r="H62" s="150"/>
      <c r="I62" s="38">
        <f>M56</f>
        <v>0</v>
      </c>
      <c r="J62" s="29"/>
      <c r="K62" s="29"/>
      <c r="L62" s="29"/>
      <c r="M62" s="29"/>
      <c r="N62" s="29"/>
    </row>
    <row r="63" spans="2:21" ht="25.15" customHeight="1" x14ac:dyDescent="0.2">
      <c r="B63" s="149" t="s">
        <v>103</v>
      </c>
      <c r="C63" s="150"/>
      <c r="D63" s="150"/>
      <c r="E63" s="150"/>
      <c r="F63" s="150"/>
      <c r="G63" s="150"/>
      <c r="H63" s="150"/>
      <c r="I63" s="38">
        <f>Q56</f>
        <v>0</v>
      </c>
      <c r="J63" s="29"/>
      <c r="K63" s="29"/>
      <c r="L63" s="29"/>
      <c r="M63" s="29"/>
      <c r="N63" s="29"/>
    </row>
    <row r="64" spans="2:21" ht="25.15" customHeight="1" x14ac:dyDescent="0.2">
      <c r="B64" s="149" t="s">
        <v>85</v>
      </c>
      <c r="C64" s="150"/>
      <c r="D64" s="150"/>
      <c r="E64" s="150"/>
      <c r="F64" s="150"/>
      <c r="G64" s="150"/>
      <c r="H64" s="150"/>
      <c r="I64" s="38">
        <f>SUM(I58:I63)</f>
        <v>0</v>
      </c>
      <c r="J64" s="29"/>
      <c r="K64" s="29"/>
      <c r="L64" s="29"/>
      <c r="M64" s="29"/>
      <c r="N64" s="29"/>
    </row>
    <row r="65" spans="2:14" ht="25.15" customHeight="1" x14ac:dyDescent="0.2">
      <c r="B65" s="149" t="s">
        <v>45</v>
      </c>
      <c r="C65" s="150"/>
      <c r="D65" s="150"/>
      <c r="E65" s="150"/>
      <c r="F65" s="150"/>
      <c r="G65" s="150"/>
      <c r="H65" s="150"/>
      <c r="I65" s="38">
        <f>'Kostenvoranschlag M5'!F3</f>
        <v>0</v>
      </c>
      <c r="J65" s="29"/>
      <c r="K65" s="29"/>
      <c r="L65" s="29"/>
      <c r="M65" s="29"/>
      <c r="N65" s="29"/>
    </row>
    <row r="66" spans="2:14" ht="25.15" customHeight="1" x14ac:dyDescent="0.2">
      <c r="B66" s="149" t="s">
        <v>105</v>
      </c>
      <c r="C66" s="150"/>
      <c r="D66" s="150"/>
      <c r="E66" s="150"/>
      <c r="F66" s="150"/>
      <c r="G66" s="150"/>
      <c r="H66" s="150"/>
      <c r="I66" s="38">
        <f>MAX(I64-I65,0)</f>
        <v>0</v>
      </c>
      <c r="J66" s="30" t="e">
        <f>I64/I65</f>
        <v>#DIV/0!</v>
      </c>
      <c r="K66" s="30"/>
      <c r="L66" s="29"/>
      <c r="M66" s="29"/>
      <c r="N66" s="29"/>
    </row>
    <row r="67" spans="2:14" ht="25.15" customHeight="1" x14ac:dyDescent="0.2">
      <c r="B67" s="149" t="s">
        <v>59</v>
      </c>
      <c r="C67" s="150"/>
      <c r="D67" s="150"/>
      <c r="E67" s="150"/>
      <c r="F67" s="150"/>
      <c r="G67" s="150"/>
      <c r="H67" s="150"/>
      <c r="I67" s="38" t="e">
        <f>IF(I3*(1-J66)&lt;0,0,I3*(1-J66))</f>
        <v>#DIV/0!</v>
      </c>
      <c r="J67" s="29" t="e">
        <f>(I66/I65)*'Kostenvoranschlag M5'!I3</f>
        <v>#DIV/0!</v>
      </c>
      <c r="K67" s="29"/>
      <c r="L67" s="29"/>
      <c r="M67" s="29"/>
      <c r="N67" s="29"/>
    </row>
    <row r="68" spans="2:14" ht="25.15" customHeight="1" x14ac:dyDescent="0.2">
      <c r="B68" s="149" t="s">
        <v>64</v>
      </c>
      <c r="C68" s="150"/>
      <c r="D68" s="150"/>
      <c r="E68" s="150"/>
      <c r="F68" s="150"/>
      <c r="G68" s="150"/>
      <c r="H68" s="150"/>
      <c r="I68" s="38">
        <f>K56</f>
        <v>0</v>
      </c>
      <c r="J68" s="29"/>
      <c r="K68" s="29"/>
      <c r="L68" s="29"/>
      <c r="M68" s="29"/>
      <c r="N68" s="29"/>
    </row>
    <row r="69" spans="2:14" ht="25.15" customHeight="1" thickBot="1" x14ac:dyDescent="0.25">
      <c r="B69" s="151" t="s">
        <v>87</v>
      </c>
      <c r="C69" s="152"/>
      <c r="D69" s="152"/>
      <c r="E69" s="152"/>
      <c r="F69" s="152"/>
      <c r="G69" s="152"/>
      <c r="H69" s="152"/>
      <c r="I69" s="87">
        <f>I66+I68</f>
        <v>0</v>
      </c>
      <c r="J69" s="29"/>
      <c r="K69" s="29"/>
      <c r="L69" s="29"/>
      <c r="M69" s="29"/>
      <c r="N69" s="29"/>
    </row>
    <row r="70" spans="2:14" ht="15" customHeight="1" thickBot="1" x14ac:dyDescent="0.25">
      <c r="J70" s="29"/>
      <c r="K70" s="29"/>
      <c r="L70" s="29"/>
      <c r="M70" s="29"/>
      <c r="N70" s="29"/>
    </row>
    <row r="71" spans="2:14" ht="225.6" customHeight="1" thickBot="1" x14ac:dyDescent="0.25">
      <c r="B71" s="125" t="s">
        <v>102</v>
      </c>
      <c r="C71" s="126"/>
      <c r="D71" s="126"/>
      <c r="E71" s="126"/>
      <c r="F71" s="126"/>
      <c r="G71" s="126"/>
      <c r="H71" s="126"/>
      <c r="I71" s="127"/>
      <c r="J71" s="29"/>
      <c r="K71" s="29"/>
      <c r="L71" s="29"/>
      <c r="M71" s="29"/>
      <c r="N71" s="29"/>
    </row>
    <row r="72" spans="2:14" ht="15" customHeight="1" thickBot="1" x14ac:dyDescent="0.25">
      <c r="J72" s="29"/>
      <c r="K72" s="29"/>
      <c r="L72" s="29"/>
      <c r="M72" s="29"/>
      <c r="N72" s="29"/>
    </row>
    <row r="73" spans="2:14" x14ac:dyDescent="0.2">
      <c r="B73" s="14"/>
      <c r="C73" s="88"/>
      <c r="D73" s="15"/>
      <c r="E73" s="92"/>
      <c r="F73" s="16"/>
      <c r="G73" s="16"/>
      <c r="H73" s="15"/>
      <c r="I73" s="17"/>
      <c r="J73" s="29"/>
      <c r="K73" s="29"/>
      <c r="L73" s="29"/>
      <c r="M73" s="29"/>
      <c r="N73" s="29"/>
    </row>
    <row r="74" spans="2:14" x14ac:dyDescent="0.2">
      <c r="B74" s="91" t="s">
        <v>91</v>
      </c>
      <c r="C74" s="110" t="s">
        <v>116</v>
      </c>
      <c r="E74" s="93"/>
      <c r="I74" s="18"/>
      <c r="J74" s="29"/>
      <c r="K74" s="29"/>
      <c r="L74" s="29"/>
      <c r="M74" s="29"/>
      <c r="N74" s="29"/>
    </row>
    <row r="75" spans="2:14" x14ac:dyDescent="0.2">
      <c r="B75" s="91" t="s">
        <v>92</v>
      </c>
      <c r="C75" s="110" t="s">
        <v>117</v>
      </c>
      <c r="E75" s="93"/>
      <c r="I75" s="18"/>
      <c r="J75" s="29"/>
      <c r="K75" s="29"/>
      <c r="L75" s="29"/>
      <c r="M75" s="29"/>
      <c r="N75" s="29"/>
    </row>
    <row r="76" spans="2:14" x14ac:dyDescent="0.2">
      <c r="B76" s="91" t="s">
        <v>93</v>
      </c>
      <c r="C76" s="110" t="s">
        <v>118</v>
      </c>
      <c r="E76" s="93"/>
      <c r="I76" s="18"/>
      <c r="J76" s="29"/>
      <c r="K76" s="29"/>
      <c r="L76" s="29"/>
      <c r="M76" s="29"/>
      <c r="N76" s="29"/>
    </row>
    <row r="77" spans="2:14" ht="15.75" thickBot="1" x14ac:dyDescent="0.25">
      <c r="B77" s="91" t="s">
        <v>94</v>
      </c>
      <c r="C77" s="110" t="s">
        <v>115</v>
      </c>
      <c r="E77" s="93"/>
      <c r="I77" s="18"/>
      <c r="J77" s="29"/>
      <c r="K77" s="29"/>
      <c r="L77" s="29"/>
      <c r="M77" s="29"/>
      <c r="N77" s="29"/>
    </row>
    <row r="78" spans="2:14" x14ac:dyDescent="0.2">
      <c r="B78" s="111"/>
      <c r="C78" s="112"/>
      <c r="D78" s="113"/>
      <c r="E78" s="114" t="s">
        <v>95</v>
      </c>
      <c r="F78" s="115"/>
      <c r="G78" s="116"/>
      <c r="H78" s="113"/>
      <c r="I78" s="117"/>
      <c r="J78" s="29"/>
      <c r="K78" s="29"/>
      <c r="L78" s="29"/>
      <c r="M78" s="29"/>
      <c r="N78" s="29"/>
    </row>
    <row r="79" spans="2:14" ht="15" customHeight="1" thickBot="1" x14ac:dyDescent="0.25">
      <c r="J79" s="29"/>
      <c r="K79" s="29"/>
      <c r="L79" s="29"/>
      <c r="M79" s="29"/>
      <c r="N79" s="29"/>
    </row>
    <row r="80" spans="2:14" x14ac:dyDescent="0.2">
      <c r="B80" s="14"/>
      <c r="C80" s="50"/>
      <c r="D80" s="15"/>
      <c r="E80" s="92"/>
      <c r="F80" s="16"/>
      <c r="G80" s="16"/>
      <c r="H80" s="15"/>
      <c r="I80" s="17"/>
      <c r="J80" s="29"/>
      <c r="K80" s="29"/>
      <c r="L80" s="29"/>
      <c r="M80" s="29"/>
      <c r="N80" s="29"/>
    </row>
    <row r="81" spans="2:14" x14ac:dyDescent="0.2">
      <c r="B81" s="91" t="s">
        <v>91</v>
      </c>
      <c r="C81" s="110"/>
      <c r="E81" s="93"/>
      <c r="I81" s="18"/>
      <c r="J81" s="29"/>
      <c r="K81" s="29"/>
      <c r="L81" s="29"/>
      <c r="M81" s="29"/>
      <c r="N81" s="29"/>
    </row>
    <row r="82" spans="2:14" x14ac:dyDescent="0.2">
      <c r="B82" s="91" t="s">
        <v>92</v>
      </c>
      <c r="C82" s="110" t="s">
        <v>106</v>
      </c>
      <c r="E82" s="93"/>
      <c r="I82" s="18"/>
    </row>
    <row r="83" spans="2:14" ht="15.75" thickBot="1" x14ac:dyDescent="0.25">
      <c r="B83" s="91" t="s">
        <v>93</v>
      </c>
      <c r="C83" s="110" t="s">
        <v>106</v>
      </c>
      <c r="E83" s="93"/>
      <c r="I83" s="18"/>
    </row>
    <row r="84" spans="2:14" ht="15.75" thickBot="1" x14ac:dyDescent="0.25">
      <c r="B84" s="85"/>
      <c r="C84" s="86"/>
      <c r="D84" s="19"/>
      <c r="E84" s="177" t="s">
        <v>96</v>
      </c>
      <c r="F84" s="178"/>
      <c r="G84" s="179"/>
      <c r="H84" s="179"/>
      <c r="I84" s="180"/>
    </row>
    <row r="85" spans="2:14" x14ac:dyDescent="0.2">
      <c r="B85" s="175" t="s">
        <v>44</v>
      </c>
      <c r="C85" s="176"/>
    </row>
    <row r="87" spans="2:14" x14ac:dyDescent="0.2">
      <c r="B87" s="120" t="s">
        <v>98</v>
      </c>
    </row>
    <row r="88" spans="2:14" x14ac:dyDescent="0.2">
      <c r="B88" s="155" t="s">
        <v>99</v>
      </c>
      <c r="C88" s="156"/>
      <c r="D88" s="157"/>
      <c r="E88" s="157"/>
      <c r="F88" s="157"/>
      <c r="G88" s="157"/>
      <c r="H88" s="157"/>
      <c r="I88" s="157"/>
    </row>
    <row r="89" spans="2:14" ht="30.6" customHeight="1" x14ac:dyDescent="0.2">
      <c r="B89" s="158" t="s">
        <v>100</v>
      </c>
      <c r="C89" s="159"/>
      <c r="D89" s="160"/>
      <c r="E89" s="160"/>
      <c r="F89" s="160"/>
      <c r="G89" s="160"/>
      <c r="H89" s="160"/>
      <c r="I89" s="160"/>
    </row>
    <row r="90" spans="2:14" ht="30.6" customHeight="1" x14ac:dyDescent="0.2"/>
  </sheetData>
  <sheetProtection algorithmName="SHA-512" hashValue="n2iCxaWrW4/yLm9pGpLxzVW167qstTzZRKw3fyviDILxukaZnbUxHKiaG2qAm0LyuSgQWb5fsu4NItwTfG707Q==" saltValue="1xbQBCeupa4BPCEWTzXzdA==" spinCount="100000" sheet="1" objects="1" scenarios="1"/>
  <mergeCells count="41">
    <mergeCell ref="B88:I88"/>
    <mergeCell ref="B89:I89"/>
    <mergeCell ref="B9:E9"/>
    <mergeCell ref="B10:E10"/>
    <mergeCell ref="G9:H9"/>
    <mergeCell ref="G10:H10"/>
    <mergeCell ref="B57:I57"/>
    <mergeCell ref="B12:I12"/>
    <mergeCell ref="B15:C15"/>
    <mergeCell ref="B31:C31"/>
    <mergeCell ref="B36:C36"/>
    <mergeCell ref="B42:C42"/>
    <mergeCell ref="B48:C48"/>
    <mergeCell ref="B45:C45"/>
    <mergeCell ref="B85:C85"/>
    <mergeCell ref="E84:I84"/>
    <mergeCell ref="B64:H64"/>
    <mergeCell ref="B65:H65"/>
    <mergeCell ref="B66:H66"/>
    <mergeCell ref="B67:H67"/>
    <mergeCell ref="B58:H58"/>
    <mergeCell ref="B59:H59"/>
    <mergeCell ref="B60:H60"/>
    <mergeCell ref="B61:H61"/>
    <mergeCell ref="B62:H62"/>
    <mergeCell ref="B17:B19"/>
    <mergeCell ref="B21:B23"/>
    <mergeCell ref="B25:B27"/>
    <mergeCell ref="B71:I71"/>
    <mergeCell ref="B1:I1"/>
    <mergeCell ref="B5:E5"/>
    <mergeCell ref="B6:E6"/>
    <mergeCell ref="B7:E7"/>
    <mergeCell ref="B8:E8"/>
    <mergeCell ref="G3:H3"/>
    <mergeCell ref="D3:E3"/>
    <mergeCell ref="H6:H8"/>
    <mergeCell ref="I6:I8"/>
    <mergeCell ref="B68:H68"/>
    <mergeCell ref="B69:H69"/>
    <mergeCell ref="B63:H63"/>
  </mergeCells>
  <phoneticPr fontId="0" type="noConversion"/>
  <dataValidations xWindow="174" yWindow="217" count="3">
    <dataValidation type="whole" allowBlank="1" showInputMessage="1" showErrorMessage="1" sqref="E60:G60 F45:H46 F48:H57 F16:H43" xr:uid="{00000000-0002-0000-0000-000000000000}">
      <formula1>0</formula1>
      <formula2>1000</formula2>
    </dataValidation>
    <dataValidation type="list" allowBlank="1" showInputMessage="1" showErrorMessage="1" sqref="D4" xr:uid="{00000000-0002-0000-0000-000001000000}">
      <formula1>"PG2,PG3,PG4,PG5"</formula1>
    </dataValidation>
    <dataValidation type="list" allowBlank="1" showInputMessage="1" showErrorMessage="1" sqref="B3" xr:uid="{215ADDCB-61E3-482E-A96B-B0954F5464C3}">
      <formula1>"bitte eingeben,PG2,PG3,PG4,PG5"</formula1>
    </dataValidation>
  </dataValidations>
  <pageMargins left="0.39370078740157483" right="0.39370078740157483" top="0.46772727272727271" bottom="0.51181102362204722" header="0.35433070866141736" footer="0.19685039370078741"/>
  <pageSetup paperSize="9" scale="60" fitToHeight="0" orientation="portrait" cellComments="asDisplayed" r:id="rId1"/>
  <headerFooter alignWithMargins="0">
    <oddFooter>&amp;C&amp;"Frutiger 55 Roman,Standard"Datum &amp;D</oddFooter>
  </headerFooter>
  <rowBreaks count="1" manualBreakCount="1">
    <brk id="43" min="1" max="8"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Kostenvoranschlag M5</vt:lpstr>
      <vt:lpstr>'Kostenvoranschlag M5'!Druckbereich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Hauch</dc:creator>
  <cp:lastModifiedBy>Gottwald</cp:lastModifiedBy>
  <cp:lastPrinted>2020-05-28T05:31:12Z</cp:lastPrinted>
  <dcterms:created xsi:type="dcterms:W3CDTF">2002-12-04T07:08:29Z</dcterms:created>
  <dcterms:modified xsi:type="dcterms:W3CDTF">2021-05-27T07:11:40Z</dcterms:modified>
</cp:coreProperties>
</file>